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0" yWindow="240" windowWidth="19410" windowHeight="10650" tabRatio="688"/>
  </bookViews>
  <sheets>
    <sheet name="доходы" sheetId="3" r:id="rId1"/>
    <sheet name="расходы" sheetId="2" r:id="rId2"/>
  </sheets>
  <definedNames>
    <definedName name="_xlnm.Print_Titles" localSheetId="0">доходы!$11:$12</definedName>
    <definedName name="_xlnm.Print_Titles" localSheetId="1">расходы!$5:$6</definedName>
    <definedName name="_xlnm.Print_Area" localSheetId="0">доходы!$A$1:$K$71</definedName>
  </definedNames>
  <calcPr calcId="114210" fullCalcOnLoad="1"/>
</workbook>
</file>

<file path=xl/calcChain.xml><?xml version="1.0" encoding="utf-8"?>
<calcChain xmlns="http://schemas.openxmlformats.org/spreadsheetml/2006/main">
  <c r="E28" i="3"/>
  <c r="E18"/>
  <c r="E17"/>
  <c r="E33"/>
  <c r="E37"/>
  <c r="E16"/>
  <c r="E50"/>
  <c r="E43"/>
  <c r="E56"/>
  <c r="E66"/>
  <c r="E55"/>
  <c r="E71"/>
  <c r="E72"/>
  <c r="H72"/>
  <c r="E73"/>
  <c r="H73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E47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13"/>
  <c r="F225" i="2"/>
  <c r="G221"/>
  <c r="F221"/>
  <c r="G217"/>
  <c r="F217"/>
  <c r="G214"/>
  <c r="F214"/>
  <c r="G211"/>
  <c r="F211"/>
  <c r="G208"/>
  <c r="G206"/>
  <c r="F208"/>
  <c r="F206"/>
  <c r="G200"/>
  <c r="F200"/>
  <c r="G178"/>
  <c r="F178"/>
  <c r="F177"/>
  <c r="G177"/>
  <c r="G160"/>
  <c r="F160"/>
  <c r="G152"/>
  <c r="F152"/>
  <c r="G145"/>
  <c r="F145"/>
  <c r="G140"/>
  <c r="G139"/>
  <c r="F140"/>
  <c r="F139"/>
  <c r="G132"/>
  <c r="F132"/>
  <c r="G127"/>
  <c r="F127"/>
  <c r="G122"/>
  <c r="F122"/>
  <c r="G120"/>
  <c r="F120"/>
  <c r="F119"/>
  <c r="G114"/>
  <c r="F114"/>
  <c r="G109"/>
  <c r="F109"/>
  <c r="G107"/>
  <c r="G106"/>
  <c r="G105"/>
  <c r="F106"/>
  <c r="F105"/>
  <c r="F104"/>
  <c r="G119"/>
  <c r="G104"/>
  <c r="F76"/>
  <c r="F74"/>
  <c r="F73"/>
  <c r="I73"/>
  <c r="F66"/>
  <c r="F65"/>
  <c r="L12"/>
  <c r="M12"/>
  <c r="L13"/>
  <c r="M13"/>
  <c r="L14"/>
  <c r="M14"/>
  <c r="L15"/>
  <c r="M15"/>
  <c r="L16"/>
  <c r="M16"/>
  <c r="L17"/>
  <c r="M17"/>
  <c r="L18"/>
  <c r="M18"/>
  <c r="L20"/>
  <c r="M20"/>
  <c r="L21"/>
  <c r="M21"/>
  <c r="L23"/>
  <c r="M23"/>
  <c r="L24"/>
  <c r="L25"/>
  <c r="M25"/>
  <c r="L27"/>
  <c r="M27"/>
  <c r="L28"/>
  <c r="M28"/>
  <c r="L29"/>
  <c r="M29"/>
  <c r="L30"/>
  <c r="M30"/>
  <c r="L31"/>
  <c r="M31"/>
  <c r="L32"/>
  <c r="M32"/>
  <c r="L33"/>
  <c r="M33"/>
  <c r="L35"/>
  <c r="M35"/>
  <c r="L36"/>
  <c r="L37"/>
  <c r="M37"/>
  <c r="L38"/>
  <c r="L39"/>
  <c r="M39"/>
  <c r="L40"/>
  <c r="M40"/>
  <c r="L41"/>
  <c r="M41"/>
  <c r="L42"/>
  <c r="M42"/>
  <c r="L43"/>
  <c r="L46"/>
  <c r="M46"/>
  <c r="L47"/>
  <c r="M47"/>
  <c r="L48"/>
  <c r="M48"/>
  <c r="L49"/>
  <c r="M49"/>
  <c r="L50"/>
  <c r="M50"/>
  <c r="L51"/>
  <c r="L53"/>
  <c r="M53"/>
  <c r="L54"/>
  <c r="M54"/>
  <c r="L56"/>
  <c r="M56"/>
  <c r="L57"/>
  <c r="M57"/>
  <c r="L58"/>
  <c r="M58"/>
  <c r="L60"/>
  <c r="M60"/>
  <c r="L61"/>
  <c r="L65"/>
  <c r="M65"/>
  <c r="L66"/>
  <c r="M66"/>
  <c r="L68"/>
  <c r="L69"/>
  <c r="L71"/>
  <c r="M71"/>
  <c r="L72"/>
  <c r="M72"/>
  <c r="L73"/>
  <c r="M73"/>
  <c r="L75"/>
  <c r="L76"/>
  <c r="M76"/>
  <c r="L77"/>
  <c r="L79"/>
  <c r="L80"/>
  <c r="L82"/>
  <c r="M82"/>
  <c r="L83"/>
  <c r="M83"/>
  <c r="L84"/>
  <c r="M84"/>
  <c r="L85"/>
  <c r="L88"/>
  <c r="M88"/>
  <c r="L89"/>
  <c r="M89"/>
  <c r="L90"/>
  <c r="M90"/>
  <c r="L91"/>
  <c r="M91"/>
  <c r="L92"/>
  <c r="M92"/>
  <c r="L93"/>
  <c r="L94"/>
  <c r="M94"/>
  <c r="L96"/>
  <c r="M96"/>
  <c r="L97"/>
  <c r="L98"/>
  <c r="M98"/>
  <c r="L99"/>
  <c r="M99"/>
  <c r="L100"/>
  <c r="M100"/>
  <c r="L101"/>
  <c r="M101"/>
  <c r="L102"/>
  <c r="L103"/>
  <c r="L107"/>
  <c r="M107"/>
  <c r="L108"/>
  <c r="M108"/>
  <c r="L110"/>
  <c r="M110"/>
  <c r="L111"/>
  <c r="M111"/>
  <c r="L112"/>
  <c r="M112"/>
  <c r="L113"/>
  <c r="M113"/>
  <c r="L115"/>
  <c r="M115"/>
  <c r="L116"/>
  <c r="M116"/>
  <c r="L117"/>
  <c r="M117"/>
  <c r="L118"/>
  <c r="M118"/>
  <c r="L121"/>
  <c r="M121"/>
  <c r="L123"/>
  <c r="M123"/>
  <c r="L124"/>
  <c r="M124"/>
  <c r="L125"/>
  <c r="M125"/>
  <c r="L126"/>
  <c r="M126"/>
  <c r="L128"/>
  <c r="M128"/>
  <c r="L129"/>
  <c r="M129"/>
  <c r="L130"/>
  <c r="M130"/>
  <c r="L131"/>
  <c r="M131"/>
  <c r="L133"/>
  <c r="M133"/>
  <c r="L134"/>
  <c r="M134"/>
  <c r="L135"/>
  <c r="M135"/>
  <c r="L136"/>
  <c r="M136"/>
  <c r="L137"/>
  <c r="M137"/>
  <c r="L138"/>
  <c r="M138"/>
  <c r="L141"/>
  <c r="M141"/>
  <c r="L142"/>
  <c r="M142"/>
  <c r="L143"/>
  <c r="M143"/>
  <c r="L144"/>
  <c r="M144"/>
  <c r="L146"/>
  <c r="M146"/>
  <c r="L147"/>
  <c r="M147"/>
  <c r="L148"/>
  <c r="M148"/>
  <c r="L149"/>
  <c r="M149"/>
  <c r="L150"/>
  <c r="M150"/>
  <c r="L151"/>
  <c r="M151"/>
  <c r="L153"/>
  <c r="M153"/>
  <c r="L154"/>
  <c r="M154"/>
  <c r="L155"/>
  <c r="M155"/>
  <c r="L156"/>
  <c r="M156"/>
  <c r="L157"/>
  <c r="M157"/>
  <c r="L158"/>
  <c r="M158"/>
  <c r="L159"/>
  <c r="M159"/>
  <c r="L161"/>
  <c r="M161"/>
  <c r="L162"/>
  <c r="M162"/>
  <c r="L163"/>
  <c r="M163"/>
  <c r="L164"/>
  <c r="M164"/>
  <c r="L165"/>
  <c r="M165"/>
  <c r="L166"/>
  <c r="M166"/>
  <c r="L167"/>
  <c r="M167"/>
  <c r="L168"/>
  <c r="M168"/>
  <c r="L169"/>
  <c r="M169"/>
  <c r="L170"/>
  <c r="M170"/>
  <c r="L171"/>
  <c r="M171"/>
  <c r="L172"/>
  <c r="M172"/>
  <c r="L173"/>
  <c r="M173"/>
  <c r="L174"/>
  <c r="M174"/>
  <c r="L175"/>
  <c r="M175"/>
  <c r="L176"/>
  <c r="M176"/>
  <c r="L179"/>
  <c r="M179"/>
  <c r="L180"/>
  <c r="L181"/>
  <c r="M181"/>
  <c r="L182"/>
  <c r="M182"/>
  <c r="L183"/>
  <c r="M183"/>
  <c r="L184"/>
  <c r="M184"/>
  <c r="L185"/>
  <c r="M185"/>
  <c r="L186"/>
  <c r="M186"/>
  <c r="L187"/>
  <c r="M187"/>
  <c r="L188"/>
  <c r="M188"/>
  <c r="L189"/>
  <c r="M189"/>
  <c r="L190"/>
  <c r="M190"/>
  <c r="L191"/>
  <c r="M191"/>
  <c r="L192"/>
  <c r="M192"/>
  <c r="L193"/>
  <c r="M193"/>
  <c r="L194"/>
  <c r="M194"/>
  <c r="L195"/>
  <c r="M195"/>
  <c r="L196"/>
  <c r="M196"/>
  <c r="L197"/>
  <c r="M197"/>
  <c r="L198"/>
  <c r="M198"/>
  <c r="L199"/>
  <c r="M199"/>
  <c r="L201"/>
  <c r="M201"/>
  <c r="L202"/>
  <c r="M202"/>
  <c r="L203"/>
  <c r="M203"/>
  <c r="L204"/>
  <c r="M204"/>
  <c r="L205"/>
  <c r="L207"/>
  <c r="M207"/>
  <c r="L208"/>
  <c r="M208"/>
  <c r="L209"/>
  <c r="M209"/>
  <c r="L210"/>
  <c r="M210"/>
  <c r="L212"/>
  <c r="M212"/>
  <c r="L213"/>
  <c r="L215"/>
  <c r="M215"/>
  <c r="L216"/>
  <c r="M216"/>
  <c r="L218"/>
  <c r="M218"/>
  <c r="L219"/>
  <c r="M219"/>
  <c r="L220"/>
  <c r="M220"/>
  <c r="L222"/>
  <c r="M222"/>
  <c r="L223"/>
  <c r="M223"/>
  <c r="L224"/>
  <c r="L225"/>
  <c r="M225"/>
  <c r="L226"/>
  <c r="M226"/>
  <c r="L227"/>
  <c r="M227"/>
  <c r="L228"/>
  <c r="M228"/>
  <c r="L229"/>
  <c r="K221"/>
  <c r="M221"/>
  <c r="K217"/>
  <c r="M217"/>
  <c r="K214"/>
  <c r="M214"/>
  <c r="K211"/>
  <c r="L211"/>
  <c r="K206"/>
  <c r="L206"/>
  <c r="K200"/>
  <c r="L200"/>
  <c r="K178"/>
  <c r="M178"/>
  <c r="K160"/>
  <c r="L160"/>
  <c r="K152"/>
  <c r="L152"/>
  <c r="K145"/>
  <c r="L145"/>
  <c r="K140"/>
  <c r="L140"/>
  <c r="K132"/>
  <c r="L132"/>
  <c r="K127"/>
  <c r="L127"/>
  <c r="K122"/>
  <c r="L122"/>
  <c r="K120"/>
  <c r="K114"/>
  <c r="L114"/>
  <c r="K109"/>
  <c r="L109"/>
  <c r="K106"/>
  <c r="K95"/>
  <c r="K87"/>
  <c r="K81"/>
  <c r="K78"/>
  <c r="K74"/>
  <c r="K70"/>
  <c r="K67"/>
  <c r="K64"/>
  <c r="K63"/>
  <c r="K59"/>
  <c r="K55"/>
  <c r="K45"/>
  <c r="K34"/>
  <c r="K26"/>
  <c r="K22"/>
  <c r="K19"/>
  <c r="K11"/>
  <c r="J19" i="3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1"/>
  <c r="K31"/>
  <c r="J32"/>
  <c r="K32"/>
  <c r="J34"/>
  <c r="K34"/>
  <c r="J35"/>
  <c r="K35"/>
  <c r="J36"/>
  <c r="K36"/>
  <c r="J38"/>
  <c r="K38"/>
  <c r="J39"/>
  <c r="K39"/>
  <c r="J40"/>
  <c r="K40"/>
  <c r="J41"/>
  <c r="K41"/>
  <c r="J42"/>
  <c r="K42"/>
  <c r="J44"/>
  <c r="K44"/>
  <c r="J45"/>
  <c r="K45"/>
  <c r="J46"/>
  <c r="K46"/>
  <c r="J48"/>
  <c r="K48"/>
  <c r="J49"/>
  <c r="K49"/>
  <c r="J51"/>
  <c r="K51"/>
  <c r="J52"/>
  <c r="K52"/>
  <c r="J53"/>
  <c r="K53"/>
  <c r="J54"/>
  <c r="K54"/>
  <c r="J57"/>
  <c r="K57"/>
  <c r="J58"/>
  <c r="K58"/>
  <c r="J59"/>
  <c r="K59"/>
  <c r="J60"/>
  <c r="J61"/>
  <c r="J62"/>
  <c r="K62"/>
  <c r="J63"/>
  <c r="J64"/>
  <c r="J65"/>
  <c r="J67"/>
  <c r="K67"/>
  <c r="J69"/>
  <c r="K69"/>
  <c r="J70"/>
  <c r="K70"/>
  <c r="I68"/>
  <c r="J68"/>
  <c r="I56"/>
  <c r="I50"/>
  <c r="I43"/>
  <c r="I37"/>
  <c r="I33"/>
  <c r="I30"/>
  <c r="J30"/>
  <c r="I18"/>
  <c r="G60"/>
  <c r="G63"/>
  <c r="G64"/>
  <c r="D44"/>
  <c r="K68"/>
  <c r="K30"/>
  <c r="K44" i="2"/>
  <c r="K119"/>
  <c r="L119"/>
  <c r="K139"/>
  <c r="L139"/>
  <c r="L221"/>
  <c r="K62"/>
  <c r="L217"/>
  <c r="L214"/>
  <c r="M211"/>
  <c r="M206"/>
  <c r="M200"/>
  <c r="M160"/>
  <c r="M152"/>
  <c r="M145"/>
  <c r="M140"/>
  <c r="M139"/>
  <c r="M132"/>
  <c r="M127"/>
  <c r="M122"/>
  <c r="M120"/>
  <c r="M119"/>
  <c r="M114"/>
  <c r="M109"/>
  <c r="K10"/>
  <c r="K9"/>
  <c r="K8"/>
  <c r="K7"/>
  <c r="K86"/>
  <c r="K105"/>
  <c r="K104"/>
  <c r="K230"/>
  <c r="K177"/>
  <c r="L178"/>
  <c r="L120"/>
  <c r="I17" i="3"/>
  <c r="I66"/>
  <c r="J66"/>
  <c r="K66"/>
  <c r="L177" i="2"/>
  <c r="M177"/>
  <c r="I16" i="3"/>
  <c r="I55"/>
  <c r="I71"/>
  <c r="G95" i="2"/>
  <c r="M95"/>
  <c r="L95"/>
  <c r="D28" i="3"/>
  <c r="G52" i="2"/>
  <c r="F52"/>
  <c r="M52"/>
  <c r="L52"/>
  <c r="J47" i="3"/>
  <c r="I36" i="2"/>
  <c r="I32"/>
  <c r="G11"/>
  <c r="I17"/>
  <c r="L11"/>
  <c r="M11"/>
  <c r="E208"/>
  <c r="E79"/>
  <c r="E78"/>
  <c r="E34"/>
  <c r="J18" i="3"/>
  <c r="K18"/>
  <c r="H140" i="2"/>
  <c r="H12"/>
  <c r="I12"/>
  <c r="H13"/>
  <c r="I13"/>
  <c r="H14"/>
  <c r="I14"/>
  <c r="H15"/>
  <c r="I15"/>
  <c r="H16"/>
  <c r="I16"/>
  <c r="H17"/>
  <c r="H18"/>
  <c r="I18"/>
  <c r="H20"/>
  <c r="I20"/>
  <c r="H21"/>
  <c r="I21"/>
  <c r="H23"/>
  <c r="I23"/>
  <c r="H24"/>
  <c r="H25"/>
  <c r="I25"/>
  <c r="H27"/>
  <c r="I27"/>
  <c r="H28"/>
  <c r="I28"/>
  <c r="H29"/>
  <c r="I29"/>
  <c r="H30"/>
  <c r="I30"/>
  <c r="H31"/>
  <c r="I31"/>
  <c r="H32"/>
  <c r="H33"/>
  <c r="I33"/>
  <c r="H35"/>
  <c r="I35"/>
  <c r="H36"/>
  <c r="H37"/>
  <c r="H38"/>
  <c r="H39"/>
  <c r="I39"/>
  <c r="H40"/>
  <c r="H41"/>
  <c r="I41"/>
  <c r="H42"/>
  <c r="I42"/>
  <c r="H43"/>
  <c r="H46"/>
  <c r="I46"/>
  <c r="H47"/>
  <c r="H48"/>
  <c r="H49"/>
  <c r="H50"/>
  <c r="I50"/>
  <c r="H51"/>
  <c r="H52"/>
  <c r="I52"/>
  <c r="H53"/>
  <c r="I53"/>
  <c r="H54"/>
  <c r="I54"/>
  <c r="H56"/>
  <c r="I56"/>
  <c r="H57"/>
  <c r="I57"/>
  <c r="H58"/>
  <c r="I58"/>
  <c r="H60"/>
  <c r="I60"/>
  <c r="H61"/>
  <c r="H65"/>
  <c r="I65"/>
  <c r="H66"/>
  <c r="I66"/>
  <c r="H68"/>
  <c r="H69"/>
  <c r="H71"/>
  <c r="H72"/>
  <c r="H73"/>
  <c r="H75"/>
  <c r="H76"/>
  <c r="I76"/>
  <c r="H77"/>
  <c r="H79"/>
  <c r="H80"/>
  <c r="H82"/>
  <c r="I82"/>
  <c r="H83"/>
  <c r="I83"/>
  <c r="H84"/>
  <c r="I84"/>
  <c r="H85"/>
  <c r="H88"/>
  <c r="I88"/>
  <c r="H89"/>
  <c r="I89"/>
  <c r="H90"/>
  <c r="I90"/>
  <c r="H91"/>
  <c r="I91"/>
  <c r="H92"/>
  <c r="I92"/>
  <c r="H93"/>
  <c r="H94"/>
  <c r="H96"/>
  <c r="I96"/>
  <c r="H97"/>
  <c r="H98"/>
  <c r="I98"/>
  <c r="H99"/>
  <c r="I99"/>
  <c r="H100"/>
  <c r="I100"/>
  <c r="H101"/>
  <c r="I101"/>
  <c r="H102"/>
  <c r="H103"/>
  <c r="H107"/>
  <c r="I107"/>
  <c r="H108"/>
  <c r="H110"/>
  <c r="I110"/>
  <c r="H111"/>
  <c r="I111"/>
  <c r="H112"/>
  <c r="I112"/>
  <c r="H113"/>
  <c r="I113"/>
  <c r="H115"/>
  <c r="I115"/>
  <c r="H116"/>
  <c r="I116"/>
  <c r="H117"/>
  <c r="I117"/>
  <c r="H118"/>
  <c r="H121"/>
  <c r="I121"/>
  <c r="H123"/>
  <c r="I123"/>
  <c r="H124"/>
  <c r="I124"/>
  <c r="H125"/>
  <c r="I125"/>
  <c r="H126"/>
  <c r="I126"/>
  <c r="H128"/>
  <c r="I128"/>
  <c r="H129"/>
  <c r="I129"/>
  <c r="H130"/>
  <c r="I130"/>
  <c r="H131"/>
  <c r="I131"/>
  <c r="H133"/>
  <c r="I133"/>
  <c r="H134"/>
  <c r="I134"/>
  <c r="H135"/>
  <c r="I135"/>
  <c r="H136"/>
  <c r="I136"/>
  <c r="H137"/>
  <c r="I137"/>
  <c r="H138"/>
  <c r="I138"/>
  <c r="H141"/>
  <c r="I141"/>
  <c r="H142"/>
  <c r="I142"/>
  <c r="H143"/>
  <c r="I143"/>
  <c r="H144"/>
  <c r="H146"/>
  <c r="I146"/>
  <c r="H147"/>
  <c r="I147"/>
  <c r="H148"/>
  <c r="I148"/>
  <c r="H149"/>
  <c r="I149"/>
  <c r="H150"/>
  <c r="I150"/>
  <c r="H151"/>
  <c r="I151"/>
  <c r="H153"/>
  <c r="I153"/>
  <c r="H154"/>
  <c r="I154"/>
  <c r="H155"/>
  <c r="I155"/>
  <c r="H156"/>
  <c r="I156"/>
  <c r="H157"/>
  <c r="I157"/>
  <c r="H158"/>
  <c r="I158"/>
  <c r="H159"/>
  <c r="I159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1"/>
  <c r="I201"/>
  <c r="H202"/>
  <c r="I202"/>
  <c r="H203"/>
  <c r="I203"/>
  <c r="H204"/>
  <c r="I204"/>
  <c r="H205"/>
  <c r="H207"/>
  <c r="I207"/>
  <c r="H208"/>
  <c r="I208"/>
  <c r="H209"/>
  <c r="I209"/>
  <c r="H210"/>
  <c r="I210"/>
  <c r="H212"/>
  <c r="I212"/>
  <c r="H213"/>
  <c r="H215"/>
  <c r="I215"/>
  <c r="H216"/>
  <c r="I216"/>
  <c r="H218"/>
  <c r="I218"/>
  <c r="H219"/>
  <c r="H220"/>
  <c r="I220"/>
  <c r="H222"/>
  <c r="H223"/>
  <c r="H224"/>
  <c r="H225"/>
  <c r="H226"/>
  <c r="H227"/>
  <c r="H228"/>
  <c r="H229"/>
  <c r="F95"/>
  <c r="G87"/>
  <c r="F87"/>
  <c r="G81"/>
  <c r="F81"/>
  <c r="G78"/>
  <c r="L78"/>
  <c r="F78"/>
  <c r="G74"/>
  <c r="G70"/>
  <c r="G67"/>
  <c r="L67"/>
  <c r="F67"/>
  <c r="G64"/>
  <c r="G59"/>
  <c r="F59"/>
  <c r="F55"/>
  <c r="F11"/>
  <c r="F19"/>
  <c r="G19"/>
  <c r="F22"/>
  <c r="G22"/>
  <c r="F26"/>
  <c r="G26"/>
  <c r="F34"/>
  <c r="G34"/>
  <c r="F45"/>
  <c r="G45"/>
  <c r="L45"/>
  <c r="M45"/>
  <c r="M34"/>
  <c r="L34"/>
  <c r="L22"/>
  <c r="M22"/>
  <c r="L19"/>
  <c r="M19"/>
  <c r="M59"/>
  <c r="L59"/>
  <c r="M70"/>
  <c r="L70"/>
  <c r="L64"/>
  <c r="M64"/>
  <c r="M74"/>
  <c r="L74"/>
  <c r="L81"/>
  <c r="M81"/>
  <c r="L87"/>
  <c r="M87"/>
  <c r="M106"/>
  <c r="L106"/>
  <c r="L26"/>
  <c r="M26"/>
  <c r="F86"/>
  <c r="I217"/>
  <c r="H178"/>
  <c r="G55"/>
  <c r="H114"/>
  <c r="I206"/>
  <c r="I152"/>
  <c r="H132"/>
  <c r="I122"/>
  <c r="H11"/>
  <c r="I74"/>
  <c r="I81"/>
  <c r="H87"/>
  <c r="H95"/>
  <c r="I45"/>
  <c r="I34"/>
  <c r="I26"/>
  <c r="I22"/>
  <c r="I19"/>
  <c r="I11"/>
  <c r="H74"/>
  <c r="H81"/>
  <c r="I214"/>
  <c r="H211"/>
  <c r="H206"/>
  <c r="I200"/>
  <c r="I178"/>
  <c r="H160"/>
  <c r="H145"/>
  <c r="H45"/>
  <c r="H67"/>
  <c r="H214"/>
  <c r="H109"/>
  <c r="I127"/>
  <c r="I120"/>
  <c r="I114"/>
  <c r="I109"/>
  <c r="I106"/>
  <c r="G63"/>
  <c r="I95"/>
  <c r="I87"/>
  <c r="I70"/>
  <c r="I59"/>
  <c r="I55"/>
  <c r="G86"/>
  <c r="H34"/>
  <c r="H26"/>
  <c r="H22"/>
  <c r="H19"/>
  <c r="I211"/>
  <c r="I140"/>
  <c r="I132"/>
  <c r="H120"/>
  <c r="H106"/>
  <c r="H78"/>
  <c r="H70"/>
  <c r="H59"/>
  <c r="I160"/>
  <c r="I145"/>
  <c r="H127"/>
  <c r="H122"/>
  <c r="H152"/>
  <c r="H200"/>
  <c r="H217"/>
  <c r="H221"/>
  <c r="F10"/>
  <c r="F9"/>
  <c r="F8"/>
  <c r="F7"/>
  <c r="G10"/>
  <c r="G44"/>
  <c r="F44"/>
  <c r="L63"/>
  <c r="M63"/>
  <c r="L44"/>
  <c r="M44"/>
  <c r="M55"/>
  <c r="L55"/>
  <c r="L86"/>
  <c r="M86"/>
  <c r="G62"/>
  <c r="M105"/>
  <c r="L105"/>
  <c r="L10"/>
  <c r="M10"/>
  <c r="H55"/>
  <c r="H139"/>
  <c r="I139"/>
  <c r="H86"/>
  <c r="I86"/>
  <c r="H119"/>
  <c r="I119"/>
  <c r="I177"/>
  <c r="H177"/>
  <c r="I105"/>
  <c r="H105"/>
  <c r="I44"/>
  <c r="H44"/>
  <c r="G9"/>
  <c r="I10"/>
  <c r="H10"/>
  <c r="L62"/>
  <c r="M62"/>
  <c r="M104"/>
  <c r="L104"/>
  <c r="L9"/>
  <c r="M9"/>
  <c r="H104"/>
  <c r="I104"/>
  <c r="G8"/>
  <c r="I9"/>
  <c r="H9"/>
  <c r="L8"/>
  <c r="M8"/>
  <c r="G7"/>
  <c r="I8"/>
  <c r="H8"/>
  <c r="G230"/>
  <c r="I7"/>
  <c r="J230"/>
  <c r="J165"/>
  <c r="J167"/>
  <c r="J169"/>
  <c r="J171"/>
  <c r="J173"/>
  <c r="J175"/>
  <c r="J177"/>
  <c r="J179"/>
  <c r="J181"/>
  <c r="J183"/>
  <c r="J185"/>
  <c r="J187"/>
  <c r="J189"/>
  <c r="J191"/>
  <c r="J193"/>
  <c r="J195"/>
  <c r="J197"/>
  <c r="J199"/>
  <c r="J201"/>
  <c r="J203"/>
  <c r="J205"/>
  <c r="J207"/>
  <c r="J209"/>
  <c r="J211"/>
  <c r="J213"/>
  <c r="J215"/>
  <c r="J217"/>
  <c r="J219"/>
  <c r="J221"/>
  <c r="J223"/>
  <c r="J225"/>
  <c r="J227"/>
  <c r="J229"/>
  <c r="J158"/>
  <c r="J160"/>
  <c r="J162"/>
  <c r="J152"/>
  <c r="J154"/>
  <c r="J156"/>
  <c r="J148"/>
  <c r="J150"/>
  <c r="J147"/>
  <c r="J144"/>
  <c r="J143"/>
  <c r="J141"/>
  <c r="J136"/>
  <c r="J138"/>
  <c r="J133"/>
  <c r="J130"/>
  <c r="J132"/>
  <c r="J129"/>
  <c r="J126"/>
  <c r="J123"/>
  <c r="J119"/>
  <c r="J121"/>
  <c r="J118"/>
  <c r="J116"/>
  <c r="J111"/>
  <c r="J113"/>
  <c r="J104"/>
  <c r="J106"/>
  <c r="J108"/>
  <c r="J110"/>
  <c r="J98"/>
  <c r="J100"/>
  <c r="J102"/>
  <c r="J89"/>
  <c r="J91"/>
  <c r="J93"/>
  <c r="J95"/>
  <c r="J83"/>
  <c r="J85"/>
  <c r="J87"/>
  <c r="J79"/>
  <c r="J81"/>
  <c r="J75"/>
  <c r="J77"/>
  <c r="J74"/>
  <c r="J71"/>
  <c r="J73"/>
  <c r="J67"/>
  <c r="J69"/>
  <c r="J65"/>
  <c r="J63"/>
  <c r="J164"/>
  <c r="J166"/>
  <c r="J168"/>
  <c r="J170"/>
  <c r="J172"/>
  <c r="J174"/>
  <c r="J176"/>
  <c r="J178"/>
  <c r="J180"/>
  <c r="J182"/>
  <c r="J184"/>
  <c r="J186"/>
  <c r="J188"/>
  <c r="J190"/>
  <c r="J192"/>
  <c r="J194"/>
  <c r="J196"/>
  <c r="J198"/>
  <c r="J200"/>
  <c r="J202"/>
  <c r="J204"/>
  <c r="J206"/>
  <c r="J208"/>
  <c r="J210"/>
  <c r="J212"/>
  <c r="J214"/>
  <c r="J216"/>
  <c r="J218"/>
  <c r="J220"/>
  <c r="J222"/>
  <c r="J224"/>
  <c r="J226"/>
  <c r="J228"/>
  <c r="J157"/>
  <c r="J159"/>
  <c r="J161"/>
  <c r="J163"/>
  <c r="J153"/>
  <c r="J155"/>
  <c r="J151"/>
  <c r="J149"/>
  <c r="J146"/>
  <c r="J145"/>
  <c r="J142"/>
  <c r="J140"/>
  <c r="J135"/>
  <c r="J137"/>
  <c r="J139"/>
  <c r="J134"/>
  <c r="J131"/>
  <c r="J128"/>
  <c r="J125"/>
  <c r="J127"/>
  <c r="J124"/>
  <c r="J120"/>
  <c r="J122"/>
  <c r="J115"/>
  <c r="J117"/>
  <c r="J112"/>
  <c r="J114"/>
  <c r="J105"/>
  <c r="J107"/>
  <c r="J109"/>
  <c r="J97"/>
  <c r="J99"/>
  <c r="J101"/>
  <c r="J103"/>
  <c r="J90"/>
  <c r="J92"/>
  <c r="J94"/>
  <c r="J96"/>
  <c r="J84"/>
  <c r="J88"/>
  <c r="J80"/>
  <c r="J82"/>
  <c r="J76"/>
  <c r="J78"/>
  <c r="J70"/>
  <c r="J72"/>
  <c r="J66"/>
  <c r="J68"/>
  <c r="J64"/>
  <c r="J56"/>
  <c r="J57"/>
  <c r="J59"/>
  <c r="J61"/>
  <c r="J8"/>
  <c r="J10"/>
  <c r="J12"/>
  <c r="J14"/>
  <c r="J16"/>
  <c r="J18"/>
  <c r="J20"/>
  <c r="J22"/>
  <c r="J24"/>
  <c r="J26"/>
  <c r="J28"/>
  <c r="J30"/>
  <c r="J32"/>
  <c r="J34"/>
  <c r="J36"/>
  <c r="J38"/>
  <c r="J40"/>
  <c r="J42"/>
  <c r="J44"/>
  <c r="J46"/>
  <c r="J48"/>
  <c r="J50"/>
  <c r="J52"/>
  <c r="J54"/>
  <c r="J58"/>
  <c r="J60"/>
  <c r="J7"/>
  <c r="J9"/>
  <c r="J11"/>
  <c r="J13"/>
  <c r="J15"/>
  <c r="J17"/>
  <c r="J19"/>
  <c r="J21"/>
  <c r="J23"/>
  <c r="J25"/>
  <c r="J27"/>
  <c r="J29"/>
  <c r="J31"/>
  <c r="J33"/>
  <c r="J35"/>
  <c r="J37"/>
  <c r="J39"/>
  <c r="J41"/>
  <c r="J43"/>
  <c r="J45"/>
  <c r="J47"/>
  <c r="J49"/>
  <c r="J51"/>
  <c r="J53"/>
  <c r="J55"/>
  <c r="J86"/>
  <c r="J62"/>
  <c r="M7"/>
  <c r="L7"/>
  <c r="H7"/>
  <c r="L230"/>
  <c r="M230"/>
  <c r="F19" i="3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F31"/>
  <c r="G31"/>
  <c r="F32"/>
  <c r="G32"/>
  <c r="F34"/>
  <c r="G34"/>
  <c r="F35"/>
  <c r="G35"/>
  <c r="F36"/>
  <c r="G36"/>
  <c r="F38"/>
  <c r="G38"/>
  <c r="F39"/>
  <c r="G39"/>
  <c r="F40"/>
  <c r="G40"/>
  <c r="F41"/>
  <c r="F42"/>
  <c r="G42"/>
  <c r="F44"/>
  <c r="G44"/>
  <c r="F45"/>
  <c r="F46"/>
  <c r="G46"/>
  <c r="F47"/>
  <c r="F48"/>
  <c r="F49"/>
  <c r="F51"/>
  <c r="G51"/>
  <c r="F52"/>
  <c r="F53"/>
  <c r="F54"/>
  <c r="F57"/>
  <c r="G57"/>
  <c r="F58"/>
  <c r="G58"/>
  <c r="F59"/>
  <c r="G59"/>
  <c r="F60"/>
  <c r="F61"/>
  <c r="G61"/>
  <c r="F62"/>
  <c r="G62"/>
  <c r="F63"/>
  <c r="F64"/>
  <c r="F65"/>
  <c r="F67"/>
  <c r="G67"/>
  <c r="F69"/>
  <c r="F70"/>
  <c r="D68"/>
  <c r="D66"/>
  <c r="D56"/>
  <c r="D50"/>
  <c r="D43"/>
  <c r="D37"/>
  <c r="D33"/>
  <c r="D30"/>
  <c r="D18"/>
  <c r="D17"/>
  <c r="J33"/>
  <c r="K33"/>
  <c r="K50"/>
  <c r="J50"/>
  <c r="J37"/>
  <c r="K37"/>
  <c r="K56"/>
  <c r="J56"/>
  <c r="G17"/>
  <c r="J17"/>
  <c r="K17"/>
  <c r="F33"/>
  <c r="F37"/>
  <c r="F43"/>
  <c r="F56"/>
  <c r="F66"/>
  <c r="F17"/>
  <c r="F30"/>
  <c r="G66"/>
  <c r="G56"/>
  <c r="G50"/>
  <c r="G43"/>
  <c r="G37"/>
  <c r="G33"/>
  <c r="G30"/>
  <c r="G18"/>
  <c r="F68"/>
  <c r="F50"/>
  <c r="F18"/>
  <c r="D55"/>
  <c r="D16"/>
  <c r="K55"/>
  <c r="J55"/>
  <c r="J43"/>
  <c r="K43"/>
  <c r="D71"/>
  <c r="K16"/>
  <c r="J16"/>
  <c r="G16"/>
  <c r="F16"/>
  <c r="F55"/>
  <c r="G55"/>
  <c r="K71"/>
  <c r="J71"/>
  <c r="F71"/>
  <c r="G71"/>
  <c r="C225" i="2"/>
  <c r="E11"/>
  <c r="E19"/>
  <c r="E22"/>
  <c r="E26"/>
  <c r="E217"/>
  <c r="E214"/>
  <c r="E211"/>
  <c r="E206"/>
  <c r="E200"/>
  <c r="E178"/>
  <c r="E160"/>
  <c r="E152"/>
  <c r="E145"/>
  <c r="E132"/>
  <c r="E127"/>
  <c r="E122"/>
  <c r="E120"/>
  <c r="E114"/>
  <c r="E109"/>
  <c r="E106"/>
  <c r="E95"/>
  <c r="E87"/>
  <c r="E81"/>
  <c r="E74"/>
  <c r="E70"/>
  <c r="E67"/>
  <c r="E64"/>
  <c r="F64"/>
  <c r="E59"/>
  <c r="E55"/>
  <c r="E52"/>
  <c r="H64"/>
  <c r="I64"/>
  <c r="F63"/>
  <c r="E86"/>
  <c r="E119"/>
  <c r="E139"/>
  <c r="E177"/>
  <c r="E105"/>
  <c r="E63"/>
  <c r="E45"/>
  <c r="E44"/>
  <c r="E10"/>
  <c r="E9"/>
  <c r="F62"/>
  <c r="H63"/>
  <c r="I63"/>
  <c r="E62"/>
  <c r="E104"/>
  <c r="F230"/>
  <c r="H62"/>
  <c r="I62"/>
  <c r="C47" i="3"/>
  <c r="H230" i="2"/>
  <c r="I230"/>
  <c r="C44" i="3"/>
  <c r="C56"/>
  <c r="C68"/>
  <c r="C66"/>
  <c r="C55"/>
  <c r="C18"/>
  <c r="C17"/>
  <c r="E227" i="2"/>
  <c r="E225"/>
  <c r="E8"/>
  <c r="C50" i="3"/>
  <c r="C43"/>
  <c r="C37"/>
  <c r="C33"/>
  <c r="C30"/>
  <c r="E7" i="2"/>
  <c r="E230"/>
  <c r="C16" i="3"/>
  <c r="C71"/>
</calcChain>
</file>

<file path=xl/sharedStrings.xml><?xml version="1.0" encoding="utf-8"?>
<sst xmlns="http://schemas.openxmlformats.org/spreadsheetml/2006/main" count="335" uniqueCount="322">
  <si>
    <t>план</t>
  </si>
  <si>
    <t>факт</t>
  </si>
  <si>
    <t>%</t>
  </si>
  <si>
    <t xml:space="preserve">Расходы по осуществлению основных функций бюджета по государственному социальному страхованию, по выплате государственных пособий по материнству и иных выплат </t>
  </si>
  <si>
    <t>Расходы по осуществлению основных функций бюджета по государственному социальному страхованию</t>
  </si>
  <si>
    <t>Выплата пособий по обязательному социальному страхованию работающим гражданам</t>
  </si>
  <si>
    <t>Сумма зачтенных самостоятельно произведенных расходов  по государственному социальному страхованию</t>
  </si>
  <si>
    <t>Возмещение затрат по выплате пособий по государственному социальному страхованию</t>
  </si>
  <si>
    <t xml:space="preserve">Санаторно-курортное лечение и оздоровление работников и членов их семей </t>
  </si>
  <si>
    <t xml:space="preserve">санаторно-курортное лечение и оздоровление </t>
  </si>
  <si>
    <t>детское оздоровление</t>
  </si>
  <si>
    <t>Реабилитация в учреждениях здравоохранения</t>
  </si>
  <si>
    <t>частичное возмещение стоимости операций</t>
  </si>
  <si>
    <t xml:space="preserve">реабилитация  в лечебно-профилактических учреждениях </t>
  </si>
  <si>
    <t>расходы на закупку медицинского оборудования для лечебно-профилактических учреждений</t>
  </si>
  <si>
    <t xml:space="preserve">Содержание и развитие физкультурно-оздоровительных и спортивных учреждений, детско-юношеских спортивных школ </t>
  </si>
  <si>
    <t xml:space="preserve">содержание физкультурно-оздоровительных клубов, детских спортивных школ ФПП </t>
  </si>
  <si>
    <t>содержание ГУ "Республиканский спортивный реабилитационно-восстановительный центр инвалидов"</t>
  </si>
  <si>
    <t xml:space="preserve">Выплата единовременных пособий работникам, утратившим трудоспособность вследствие повреждения здоровья в результате несчастного случая или профессионального заболевания по вине организации, и семьям погибших на производстве </t>
  </si>
  <si>
    <t>Прочие расходы</t>
  </si>
  <si>
    <t>Изготовление бланочной продукции</t>
  </si>
  <si>
    <t>изготовление бланков листков нетрудоспособности</t>
  </si>
  <si>
    <t>Выплата гарантированных государством пособий по материнству</t>
  </si>
  <si>
    <t>Выплата единовременных пособий при рождении (усыновлении) ребенка отдельным  категориям граждан</t>
  </si>
  <si>
    <t>Выплата дополнительных единовременных пособий при рождении (усыновлении) ребенка отдельным  категориям граждан</t>
  </si>
  <si>
    <t>Выплата иных пособий на детей отдельным категориям гражданам</t>
  </si>
  <si>
    <t>Выплата пособий, компенсаций, возмещений вреда и иных выплат, возмещаемых республиканским бюджетом</t>
  </si>
  <si>
    <t>выплата пособий по беременности и родам</t>
  </si>
  <si>
    <t>выплата единовременных пособий женщинам, вставшим на учет в ранние сроки беременности</t>
  </si>
  <si>
    <t>выплата ежемесячных пособий на детей малообеспеченных семей</t>
  </si>
  <si>
    <t>Выплата возмещения вреда по трудовому увечью</t>
  </si>
  <si>
    <t>Выплата компенсаций многодетным семьям на ребенка-первоклассника</t>
  </si>
  <si>
    <t>Выплата пособий и компенсаций гражданам при возникновении поствакцинальных осложнений</t>
  </si>
  <si>
    <t>Выплата компенсаций инвалидам на транспортные расходы</t>
  </si>
  <si>
    <t>Выплата пособий, компенсаций, возмещения вреда гражданам, пострадавшим вследствие Чернобыльской  катастрофы и иных радиационных или техногенных катастроф</t>
  </si>
  <si>
    <t>выплата ежемесячных пособий на ребенка</t>
  </si>
  <si>
    <t xml:space="preserve">выплата ежемесячных пособий на каждого ребенка, ставшего инвалидом или находящегося на диспансерном учете по заболеванию вследствие аварии на Чернобыльской  АЭС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</si>
  <si>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выплата ежемесячных возмещений вреда по случаю потери кормильца  (детям, супругу, родителям)</t>
  </si>
  <si>
    <t>выплата ежемесячных компенсаций по случаю потери кормильца (детям, супругу, родителям)</t>
  </si>
  <si>
    <t>выплата прочих ежемесячных пособий, компенсаций и возмещений</t>
  </si>
  <si>
    <t xml:space="preserve">выплата ежегодных компенсаций на оздоровление </t>
  </si>
  <si>
    <t>выплата прочих разовых компенсаций</t>
  </si>
  <si>
    <t xml:space="preserve">Расходы по осуществлению основных функций бюджета по пенсионному обеспечению (страхованию) </t>
  </si>
  <si>
    <t>Выплата получателям трудовых пенсий за счет средств фонда</t>
  </si>
  <si>
    <t>Выплата получателям трудовых пенсий по возрасту</t>
  </si>
  <si>
    <t>выплата получателям трудовых пенсий по возрасту, назначенных на общих основаниях</t>
  </si>
  <si>
    <t xml:space="preserve">выплата получателям пенсий по возрасту, назначенных досрочно </t>
  </si>
  <si>
    <t>Выплата получателям трудовых пенсий по инвалидности</t>
  </si>
  <si>
    <t>выплата получателям трудовых пенсий по инвалидности, вследствие общего заболевания</t>
  </si>
  <si>
    <t>выплата получателям трудовых пенсий по инвалидности, вследствие трудового увечья или профессионального заболевания</t>
  </si>
  <si>
    <t>Выплата получателям трудовых пенсий по случаю потери кормильца</t>
  </si>
  <si>
    <t>Выплата получателям трудовых пенсий за выслугу лет</t>
  </si>
  <si>
    <t xml:space="preserve">выплата трудовых пенсий инвалидам, вследствие ранения, контузии, увечья, полученных при исполнении обязанностей военной службы либо заболевания, связанного исполнением этих обязанностей </t>
  </si>
  <si>
    <t>выплата трудовых пенсий вдовам погибших в период Великой Отечественной войны и вдовам умерших инвалидов Великой Отечественной войны</t>
  </si>
  <si>
    <t>выплата получателям трудовых пенсий по возрасту, гражданам, пострадавшим вследствие Чернобыльской катастрофы или иных радиационных и техногенных катастроф</t>
  </si>
  <si>
    <t>Выплата получателям трудовых пенсий по инвалидности, назначенных на условиях, предусмотренных для военнослужащих</t>
  </si>
  <si>
    <t>выплата получателям трудовых пенсий по инвалидности, вследствие военной травмы, связанной с исполнением обязанностей военнослужащих</t>
  </si>
  <si>
    <t>выплата получателям трудовых пенсий по инвалидности, вследствие военной травмы, полученной в результате боевых действий при защите Приднестровской Молдавской Республики</t>
  </si>
  <si>
    <t>выплата получателям трудовых пенсий по инвалидности, вследствие военной травмы, не связанной с исполнением обязанностей военнослужащих</t>
  </si>
  <si>
    <t>выплата получателям трудовых пенсий по инвалидности, вследствие аварии на Чернобыльской атомной электростанции</t>
  </si>
  <si>
    <t>Выплата получателям трудовых пенсий по случаю потери кормильца,  назначенных на условиях, предусмотренных для военнослужащих</t>
  </si>
  <si>
    <t>выплата получателям трудовых пенсий по случаю потери кормильца, членам семей военнослужащих</t>
  </si>
  <si>
    <t>выплата получателям трудовых пенсий по случаю потери кормильца, членам семей погибших либо умерших вследствие военной травмы или заболевания, полученного в период боевых действий при защите Приднестровской Молдавской Республики</t>
  </si>
  <si>
    <t>выплата получателям трудовых пенсий по случаю потери кормильца, членам семей погибших либо умерших вследствие военной травмы или заболевания, полученного при выполнении интернационального долга в Республике Афганистан</t>
  </si>
  <si>
    <t>выплата получателям трудовых пенсий по случаю потери кормильца, членам семей погибших либо умерших вследствие военной травмы или заболевания, полученного в период боевых действий в годы Великой Отечественной войны</t>
  </si>
  <si>
    <t>Выплата получателям социальных пенсий</t>
  </si>
  <si>
    <t>выплата получателям социальных пенсий по возрасту</t>
  </si>
  <si>
    <t>выплата получателям социальных пенсий инвалидам вследствие  общего заболевания</t>
  </si>
  <si>
    <t>выплата получателям социальных пенсий инвалидам вследствие заболевания с детства</t>
  </si>
  <si>
    <t>выплата получателям социальных пенсий детям-инвалидам в возрасте до 18 (восемнадцати) лет</t>
  </si>
  <si>
    <t>выплата получателям социальных пенсий детям в случае потери кормильца</t>
  </si>
  <si>
    <t xml:space="preserve">Выплата вторых и дополнительных пенсий, надбавок и повышений к пенсиям за счет средств республиканского бюджета </t>
  </si>
  <si>
    <t>выплата вторых пенсий вдовам погибших в период Великой Отечественной войны  и вдовам умерших инвалидов Великой Отечественной войны</t>
  </si>
  <si>
    <t>Выплата дополнительных пенсий</t>
  </si>
  <si>
    <t xml:space="preserve">выплата дополнительных пенсий инвалидам вследствие военной травмы, полученной в результате боевых действий в войнах, вооруженных конфликтах и иных боевых операциях по защите СССР и вооруженных конфликтах на территории других государств </t>
  </si>
  <si>
    <t xml:space="preserve">выплата дополнительных пенсий инвалидам вследствие военной травмы, полученной в результате боевых действий по защите Приднестровской Молдавской  Республики </t>
  </si>
  <si>
    <t>выплата дополнительных пенсий за погибших либо умерших вследствие военной травмы или заболевания, полученного в результате участия в боевых действиях по защите Приднестровской Молдавской Республики</t>
  </si>
  <si>
    <t>выплата дополнительных пенсий за погибших либо умерших вследствие военной травмы или заболевания, полученного в результате участия в боевых действиях по защите Приднестровской Молдавской Республики, посмертно награжденных Орденом Республики</t>
  </si>
  <si>
    <t>выплата дополнительных пенсий за погибших либо умерших вследствие военной травмы или заболевания, полученного в результате участия в боевых действиях по защите Приднестровской Молдавской Республики, посмертно награжденных орденом "За личное мужество"</t>
  </si>
  <si>
    <t>Выплата надбавок к пенсиям</t>
  </si>
  <si>
    <t>выплата надбавок неработающим получателям пенсий, имеющим на своем иждивении нетрудоспособных членов семьи</t>
  </si>
  <si>
    <t xml:space="preserve">выплата надбавок на уход пенсионерам, достигшим 75-летнего возраста </t>
  </si>
  <si>
    <t>выплата надбавок на уход пенсионерам, достигшим 100-летнего возраста</t>
  </si>
  <si>
    <t>выплата надбавок на уход инвалидам I группы</t>
  </si>
  <si>
    <t>выплата надбавок участникам ликвидации последствий Чернобыльской катастрофы или иных радиационных и техногенных  катастроф</t>
  </si>
  <si>
    <t>Выплата повышений к пенсиям</t>
  </si>
  <si>
    <t>выплата повышений к пенсиям участникам боевых действий в период Великой Отечественной войны и лицам вольнонаемного состава</t>
  </si>
  <si>
    <t>выплата повышений к пенсиям участникам боевых действий по защите Приднестровской Молдавской Республики</t>
  </si>
  <si>
    <t>выплата повышений участникам боевых действий в других войнам, вооруженных конфликтах, иных боевых операциях по защите СССР, в том числе в локальных войнах и вооруженных конфликтах на территории других государств</t>
  </si>
  <si>
    <t>выплата повышений к пенсиям бывшим узникам концлагерей, гетто и других мест принудительного содержания, созданных фашистами и их союзниками в период Второй мировой войны</t>
  </si>
  <si>
    <t>выплата повышений к пенсиям гражданам, награжденным медалью "За оборону Ленинграда" или знаком "Жителю блокадного Ленинграда"</t>
  </si>
  <si>
    <t>выплата повышений к пенсиям гражданам, не менее 4 (четырех) месяцев находившимся на военной службе в период с 22 июня 1941 года по 3 сентября 1945 года</t>
  </si>
  <si>
    <t>выплата повышений к пенсиям гражданам, проработавшим не менее 6 (шести) месяцев в годы Великой Отечественной войны с 22 июня 1941 года по 9 мая 1945 года</t>
  </si>
  <si>
    <t>выплата повышений к пенсиям гражданам, награжденным орденами и медалями СССР или Приднестровской Молдавской Республики за самоотверженный труд и безупречную воинскую службу в тылу врага в годы Великой Отечественной войны</t>
  </si>
  <si>
    <t>выплата повышений к пенсиям инвалидам с детства вследствие ранения, контузии, увечья, связанных с боевыми действиями в период Великой Отечественной войны или боевыми действиями в Приднестровской Молдавской Республике</t>
  </si>
  <si>
    <t>выплата повышений к пенсиям гражданам, необоснованно репрессированным по политическим мотивам и впоследствии реабилитированным</t>
  </si>
  <si>
    <t>выплата повышений к пенсиям вдовам и родителям лиц, погибших либо умерших вследствие военной травмы или заболевания, полученного в результате участия в боевых действиях по защите СССР или на территории Республики Афганистан</t>
  </si>
  <si>
    <t>выплата повышений к пенсиям гражданам, родившимся по 31 декабря 1931 года</t>
  </si>
  <si>
    <t>выплата повышений к пенсиям гражданам, являвшимся депутатами районных, городских Советов народных депутатов 4 (четырех) и более созывов</t>
  </si>
  <si>
    <t>выплата повышений к пенсиям лицам, имеющим ученую степень доктора наук, утвержденную в порядке, предусмотренном законодательством Приднестровской Молдавской Республики</t>
  </si>
  <si>
    <t>выплата повышений к пенсиям лицам, награжденным знаком "Почетный донор ПМР" или аналогичным знаком СССР или МССР</t>
  </si>
  <si>
    <t>Выплата дополнительного материального обеспечения гражданам, награжденным орденами и медалями за выдающиеся достижения и особые заслуги</t>
  </si>
  <si>
    <t>выплата дополнительного материального обеспечения  Героям социалистического труда</t>
  </si>
  <si>
    <t>выплата дополнительного материального обеспечения гражданам, награжденным орденом  Славы трех степеней</t>
  </si>
  <si>
    <t>выплата дополнительного материального обеспечения гражданам, награжденным орденом Трудовой Славы трех степеней</t>
  </si>
  <si>
    <t>выплата дополнительного материального обеспечения  гражданам, награжденным орденом "За личное мужество" Приднестровской Молдавской Республики</t>
  </si>
  <si>
    <t>выплата дополнительного материального обеспечения  гражданам, награжденным орденом Ленина</t>
  </si>
  <si>
    <t>выплата дополнительного материального обеспечения  гражданам, награжденным орденом "Знак Почета" СССР</t>
  </si>
  <si>
    <t>выплата дополнительного материального обеспечения  гражданам, награжденным Орденом Почета Приднестровской Молдавской Республики</t>
  </si>
  <si>
    <t>выплата дополнительного материального обеспечения  гражданам,  награжденным орденом "Трудовая Слава" Приднестровской Молдавской Республики</t>
  </si>
  <si>
    <t xml:space="preserve">выплата дополнительного материального обеспечения  гражданам, награжденным орденом Красного Знамени </t>
  </si>
  <si>
    <t xml:space="preserve">выплата дополнительного материального обеспечения  гражданам, награжденным орденом Трудового Красного Знамени </t>
  </si>
  <si>
    <t xml:space="preserve">выплата дополнительного материального обеспечения  гражданам, награжденным орденом Красной Звезды </t>
  </si>
  <si>
    <t xml:space="preserve">выплата дополнительного материального обеспечения  гражданам, награжденным орденом Октябрьской Революции </t>
  </si>
  <si>
    <t>выплата дополнительного материального обеспечения  гражданам, награжденным орденом Дружбы народов</t>
  </si>
  <si>
    <t>выплата дополнительного материального обеспечения  гражданам, награжденным орденом Отечественной войны I и II степеней</t>
  </si>
  <si>
    <t xml:space="preserve">выплата дополнительного материального обеспечения лауреатам государственной премии Приднестровской Молдавской Республики </t>
  </si>
  <si>
    <t>выплата дополнительного материального обеспечения лауреатам государственных премий СССР, МССР</t>
  </si>
  <si>
    <t>Выплата ежемесячных персональных выплат близким родственникам граждан, награжденных посмертно орденами и медалями Приднестровской Молдавской Республики</t>
  </si>
  <si>
    <t>выплата ежемесячных персональных выплат близким родственникам граждан, награжденных посмертно Орденом Республики</t>
  </si>
  <si>
    <t>выплата ежемесячных персональных выплат близким родственникам граждан, награжденных посмертно орденом "За личное мужество"</t>
  </si>
  <si>
    <t>выплата ежемесячных персональных выплат близким родственникам граждан, награжденных посмертно медалью "Защитнику Приднестровья"</t>
  </si>
  <si>
    <t xml:space="preserve">выплата прочих ежемесячных персональных выплат близким родственникам граждан, погибших или умерших в результате боевых действий по защите Приднестровской Молдавской Республики </t>
  </si>
  <si>
    <t>Выплата пособий на погребение</t>
  </si>
  <si>
    <t xml:space="preserve">выплата пособий на погребение получателей трудовых пенсий, назначенных на общих основаниях </t>
  </si>
  <si>
    <t>выплата пособий на погребение получателей трудовых пенсий, назначенных на основаниях, установленных для военнослужащих</t>
  </si>
  <si>
    <t>выплата пособий на погребение получателей социальных пенсий</t>
  </si>
  <si>
    <t xml:space="preserve">Выплата ежемесячной и единовременной финансовой помощи  </t>
  </si>
  <si>
    <t>выплата ежемесячной дополнительной помощи к пенсии</t>
  </si>
  <si>
    <t>Расходы по выплате за погибших, в результате боевых действий по защите Приднестровской Молдавской Республики, лиц, не являющихся гражданами Приднестровской Молдавской Республики</t>
  </si>
  <si>
    <t>выплата компенсаций близким родственникам, проживающим за пределами  ПМР, за лиц, погибших в результате боевых действий по защите Приднестровской Молдавской Республики</t>
  </si>
  <si>
    <t xml:space="preserve">оплата почтовых услуг за перевод и доставку компенсаций и ежемесячных персональных выплат </t>
  </si>
  <si>
    <t xml:space="preserve">Расходы по доставке пенсий </t>
  </si>
  <si>
    <t>расходы по доставке трудовых пенсий, назначенных на общих основаниях</t>
  </si>
  <si>
    <t>расходы по доставке трудовых пенсий, назначенных досрочно</t>
  </si>
  <si>
    <t>расходы по доставке трудовых пенсий, назначенных на основаниях для военнослужащих, социальных пенсий, доплат и прочих выплат пенсионерам за счет республиканского бюджета</t>
  </si>
  <si>
    <t>Код</t>
  </si>
  <si>
    <t>Наименование групп, подгрупп, статей и подстатей доходов</t>
  </si>
  <si>
    <t xml:space="preserve">Налоговые доходы </t>
  </si>
  <si>
    <t>Единый социальный налог</t>
  </si>
  <si>
    <t xml:space="preserve">Единый социальный налог, зачисленный в фонд </t>
  </si>
  <si>
    <t>Единый социальный налог республиканских обществ глухих, слепых и учрежденных ими учебно-производственных предприятий</t>
  </si>
  <si>
    <t>Единый социальный налог организаций, финансируемых за счет денежных сборов (взносов) граждан</t>
  </si>
  <si>
    <t xml:space="preserve">Единый социальный налог организаций, применяющих упрощенную систему налогообложения, бухгалтерского учета и отчетности </t>
  </si>
  <si>
    <t>Единый социальный налог специализированных организаций по подготовке спортсменов высокого класса</t>
  </si>
  <si>
    <t>Единый социальный налог общественных организаций ветеранов войны, труда и вооруженных сил, в части выплат в пользу участников боевых действий и вооруженных конфликтов</t>
  </si>
  <si>
    <t>Единый социальный налог православных религиозных организаций Тираспольско-Дубоссарской епархии</t>
  </si>
  <si>
    <t>Единый социальный налог прочих категорий налогоплательщиков</t>
  </si>
  <si>
    <t>Единый социальный налог частных нотариусов</t>
  </si>
  <si>
    <t>Единый социальный налог лиц, осужденных к лишению свободы, и (или) лиц, содержащихся в лечебно-трудовых профилакториях</t>
  </si>
  <si>
    <t>Единый социальный налог, самостоятельно направленный страхователями на страховые выплаты</t>
  </si>
  <si>
    <t xml:space="preserve">Отчисления средств от фиксированного сельскохозяйственного налога </t>
  </si>
  <si>
    <t xml:space="preserve">Отчисления обязательных страховых взносов </t>
  </si>
  <si>
    <t xml:space="preserve">Отчисления обязательных страховых взносов от выплат, начисленных в пользу граждан, подлежащих государственному пенсионному обеспечению </t>
  </si>
  <si>
    <t>Отчисления обязательных страховых взносов, установленных для частных нотариусов</t>
  </si>
  <si>
    <t>Отчисления средств от налога на доходы</t>
  </si>
  <si>
    <t xml:space="preserve">Отчисления средств от налога на доходы на цели пенсионного страхования (обеспечения) </t>
  </si>
  <si>
    <t xml:space="preserve">Отчисления средств от налога на доходы на выплату гарантированных государством пособий по материнству </t>
  </si>
  <si>
    <t xml:space="preserve">Сумма   штрафов, подлежащая  зачислению в фонд </t>
  </si>
  <si>
    <t>Отчисления средств от платы за патент</t>
  </si>
  <si>
    <t>Отчисления средств от платы за патент  на цели пенсионного страхования (обеспечения)</t>
  </si>
  <si>
    <t>Отчисления средств от платы за патент на цели страхования от безработицы</t>
  </si>
  <si>
    <t>Отчисления средств от платы за патент  на выплату гарантированных государством пособий по материнству</t>
  </si>
  <si>
    <t>Прочие налоговые поступления</t>
  </si>
  <si>
    <t xml:space="preserve">Отчисления от поступлений таможенной пошлины по импортируемым товарам на гарантированные государством выплаты по материнству </t>
  </si>
  <si>
    <t xml:space="preserve">Неналоговые доходы </t>
  </si>
  <si>
    <t>Доходы, полученные от деятельности предприятий</t>
  </si>
  <si>
    <t>Доходы, полученные от поступления частичной стоимости путевок</t>
  </si>
  <si>
    <t xml:space="preserve">Доходы, полученные по регрессным искам от предприятий за выплаченные пенсии и единовременные пособия работникам, утратившим трудоспособность вследствие повреждения здоровья в результате несчастного случая или профессионального заболевания по вине предприятия, и семьям погибших на производстве </t>
  </si>
  <si>
    <t>Доходы, полученные по регрессным искам от предприятий за выплаченные пенсии по инвалидности вследствие трудового увечья или профессионального заболевания</t>
  </si>
  <si>
    <t xml:space="preserve">Доходы, полученные по регрессным искам от предприятий за выплаченные единовременные пособия работникам, утратившим работоспособность вследствие повреждения здоровья в результате несчастного случая или профессионального заболевания по вине предприятия, и семьям погибших на производстве </t>
  </si>
  <si>
    <t>Добровольные страховые взносы физических лиц для обеспечения граждан в случае наступления пенсионного возраста или утраты трудоспособности</t>
  </si>
  <si>
    <t xml:space="preserve">Целевые средства республиканского бюджета  </t>
  </si>
  <si>
    <t>Целевые средства республиканского бюджета  для  выплаты трудовых пенсий некоторым категориям получателей, социальных пенсий, дополнительных и вторых пенсий, надбавок и повышений к пенсиям, дополнительного материального обеспечения и прочих выплат получателям пенсий</t>
  </si>
  <si>
    <t>Целевые средства республиканского бюджета для выплаты компенсаций за лиц, погибших в результате боевых действий по защите ПМР, не являющихся гражданами Приднестровской Молдавской Республики</t>
  </si>
  <si>
    <t>Целевые средства республиканского бюджета для выплаты пособий по беременности и родам, единовременных пособий женщинам, вставшим на учет в медицинских учреждениях в ранние сроки беременности, ежемесячных пособий на детей</t>
  </si>
  <si>
    <t>Целевые средства республиканского бюджета для выплаты компенсаций многодетным семьям на ребенка-первоклассника</t>
  </si>
  <si>
    <t>Целевые средства республиканского бюджета для выплаты пособий и компенсаций гражданам, пострадавшим вследствие Чернобыльской катастрофы и иных радиационных или техногенных катастроф</t>
  </si>
  <si>
    <t xml:space="preserve">Целевые средства республиканского бюджета для выплаты возмещения вреда по трудовому увечью </t>
  </si>
  <si>
    <t>Целевые средства республиканского бюджета для выплаты пособий и компенсаций гражданам при возникновении поствакцинальных осложнений</t>
  </si>
  <si>
    <t>Целевые средства республиканского бюджета для выплаты компенсаций транспортных расходов инвалидам</t>
  </si>
  <si>
    <t xml:space="preserve">I квартал </t>
  </si>
  <si>
    <t>Прочие неналоговые доходы внебюджетных фондов</t>
  </si>
  <si>
    <t>Беспроцентное заимствование средств на покрытие дефицита бюджета Фонда</t>
  </si>
  <si>
    <t>Поступление средств на выплату ежемесячной гуманитарной помощи Российской Федерации в бюджет Единого государственного фонда социального страхования</t>
  </si>
  <si>
    <t>Доходы, полученные от возврата переплат ежемесячной гуманитарной помощи Российской федерации прошлых лет</t>
  </si>
  <si>
    <t>Доходы от реализации трудовых книжек</t>
  </si>
  <si>
    <t>Доходы от возврата переплат пенсий и пособий прошлых лет</t>
  </si>
  <si>
    <t>Доходы от возврата переплат ежемесячной дополнительной помощи  прошлых лет</t>
  </si>
  <si>
    <t>Функции</t>
  </si>
  <si>
    <t xml:space="preserve"> Группа расходов, подгруппа расходов, предметная статья, подстатья, элемент расходов</t>
  </si>
  <si>
    <t>раз-дел</t>
  </si>
  <si>
    <t>под-раз-дел</t>
  </si>
  <si>
    <t>0100</t>
  </si>
  <si>
    <t>Содержание органов управления фонда</t>
  </si>
  <si>
    <t>0101</t>
  </si>
  <si>
    <t>Функционирование исполнительной дирекции Единого государственного фонда социального страхования Приднестровской Молдавской Республики</t>
  </si>
  <si>
    <t>Текущие расходы</t>
  </si>
  <si>
    <t>Закупки товаров и оплата услуг</t>
  </si>
  <si>
    <t xml:space="preserve">Оплата труда </t>
  </si>
  <si>
    <t>материальная помощь</t>
  </si>
  <si>
    <t>премирование</t>
  </si>
  <si>
    <t>прочие денежные выплаты</t>
  </si>
  <si>
    <t xml:space="preserve">Начисления на оплату труда (страховые взносы на государственное  социальное страхование граждан) </t>
  </si>
  <si>
    <t xml:space="preserve">Приобретение предметов снабжения и расходных материалов </t>
  </si>
  <si>
    <t>расходы на содержание автотранспорта</t>
  </si>
  <si>
    <t xml:space="preserve">прочие расходные материалы и предметы снабжения </t>
  </si>
  <si>
    <t xml:space="preserve">Командировки и служебные разъезды </t>
  </si>
  <si>
    <t>командировки внутри Приднестровской Молдавской Республики</t>
  </si>
  <si>
    <t>Транспортные услуги</t>
  </si>
  <si>
    <t>Оплата услуг связи</t>
  </si>
  <si>
    <t xml:space="preserve">Оплата коммунальных услуг </t>
  </si>
  <si>
    <t>оплата содержания помещений</t>
  </si>
  <si>
    <t>оплата отопления помещений</t>
  </si>
  <si>
    <t>оплата освещения помещений</t>
  </si>
  <si>
    <t>оплата водоснабжения помещений</t>
  </si>
  <si>
    <t>оплата вывоза мусора</t>
  </si>
  <si>
    <t>оплата аренды помещений</t>
  </si>
  <si>
    <t>оплата газа</t>
  </si>
  <si>
    <t xml:space="preserve">Прочие текущие расходы на закупки товаров и оплату услуг </t>
  </si>
  <si>
    <t>книги и периодические издания</t>
  </si>
  <si>
    <t>переподготовка кадров</t>
  </si>
  <si>
    <t>издательские услуги</t>
  </si>
  <si>
    <t>представительские расходы</t>
  </si>
  <si>
    <t>вневедомственная охрана</t>
  </si>
  <si>
    <t>Денежные компенсации</t>
  </si>
  <si>
    <t>Расходы по осуществлению основных функций бюджета на  страхование от безработицы</t>
  </si>
  <si>
    <t>Программа активной политики занятости</t>
  </si>
  <si>
    <t>профессиональное обучение</t>
  </si>
  <si>
    <t>государственные программы занятости</t>
  </si>
  <si>
    <t>организация временной занятости молодежи "Молодежная практика", "Стажер"</t>
  </si>
  <si>
    <t>другие государственные программы занятости</t>
  </si>
  <si>
    <t>организация общественных работ</t>
  </si>
  <si>
    <t xml:space="preserve">организация занятости несовершеннолетней молодежи </t>
  </si>
  <si>
    <t xml:space="preserve">рекламная и информационная деятельность </t>
  </si>
  <si>
    <t>рекламная деятельность</t>
  </si>
  <si>
    <t>информационная деятельность</t>
  </si>
  <si>
    <t>Программа материальной поддержки безработных</t>
  </si>
  <si>
    <t>выплаты пособий по безработице</t>
  </si>
  <si>
    <t>выплаты пособий по временной нетрудоспособности</t>
  </si>
  <si>
    <t xml:space="preserve">расходы, связанные с обслуживанием безработных </t>
  </si>
  <si>
    <t>оплата медосмотра при направлении на обучение и работу</t>
  </si>
  <si>
    <t>Приобретение трудовых книжек</t>
  </si>
  <si>
    <t>Выплата ежемесячных пособий по уходу за ребенком до достижения им возраста полутора лет отдельным категориям граждан</t>
  </si>
  <si>
    <t>приобретение оборудования и предметов длительного пользования, относящихся к основным фондам</t>
  </si>
  <si>
    <t>приобретение непроизводственного оборудования и предметов длительного пользования для государственных учреждений</t>
  </si>
  <si>
    <t>800000</t>
  </si>
  <si>
    <t>Итого расходов</t>
  </si>
  <si>
    <t>0121</t>
  </si>
  <si>
    <t>160900</t>
  </si>
  <si>
    <t>160910</t>
  </si>
  <si>
    <t>160920</t>
  </si>
  <si>
    <t>удельный вес, %</t>
  </si>
  <si>
    <t xml:space="preserve">Удельный вес, %  </t>
  </si>
  <si>
    <t>Поступление средств ежемесячной гуманитарной помощи Российской Федерации</t>
  </si>
  <si>
    <t>Целевые средства республиканского бюджета для выплаты прочих ежемесячных и единовременных выплат</t>
  </si>
  <si>
    <t xml:space="preserve">240000 </t>
  </si>
  <si>
    <t>Капитальные вложения в основные фонды</t>
  </si>
  <si>
    <t>160155</t>
  </si>
  <si>
    <t>160315</t>
  </si>
  <si>
    <t>Дотации, субвенции, целевые средства республиканского бюджета и безвозмездные поступления</t>
  </si>
  <si>
    <t>Доходы от отозванных невыплаченных сумм пенсий и возврата переплат пенсий, пособий и ежемесячной дополнительной помощи прошлых лет</t>
  </si>
  <si>
    <t>Кредиты, займы и прочие источники финансирования Фонда</t>
  </si>
  <si>
    <t xml:space="preserve">республиканского бюджета </t>
  </si>
  <si>
    <t xml:space="preserve">по программе «Приобретение медицинского оборудования для лечебно-профилактических учреждений» </t>
  </si>
  <si>
    <t>отклонение</t>
  </si>
  <si>
    <t>Выплата пособий по беременности и родам, на детей малообеспеченных семей</t>
  </si>
  <si>
    <t>выплата ежемесячных возмещений вреда здоровью инвалидам (I.II.III групп и без установления инвалидности)</t>
  </si>
  <si>
    <t>выплата трудовых пенсий участникам Великой Отечественной войны, ставшими инвалидами независимо от причины инвалидности</t>
  </si>
  <si>
    <t>выплата трудовых пенсий вдовам, не вступившим в новый брак, и родителям защитников Приднестровской Молдавской Республики, погибших либо умерших вследствие военной травмы или заболевания, полученных в период боевых действий при защите Приднестровской Молдавской Республики</t>
  </si>
  <si>
    <t>Выплата получателям трудовых пенсий по возрасту, выплачиваемые за счет средств республиканского бюджета</t>
  </si>
  <si>
    <t>выплата получателям социальных пенсий, в соответствие со статьей 6 Закона ПМР "О пенсионном обеспечении граждан в Приднестровской Молдавской Республике"</t>
  </si>
  <si>
    <t>Выплата вторых пенсий, в соответствие со статьей 6 Закона ПМР "О пенсионном обеспечении граждан в Приднестровской Молдавской  Республике"</t>
  </si>
  <si>
    <t>выплата вторых пенсий инвалидам, вследствие ранения, контузии, увечья, полученных при исполнении обязанностей военной службы либо заболевания, связанного исполнением этих обязанностей</t>
  </si>
  <si>
    <t>выплата вторых пенсий участникам Великой Отечественной войны, ставшими инвалидами независимо от причины инвалидности</t>
  </si>
  <si>
    <t>выплата вторых пенсий вдовам, не вступившим в новый брак, и родителям защитников Приднестровской Молдавской Республики, погибших либо умерших вследствие военной травмы или заболевания, полученных в период боевых действий при защите Приднестровской Молдавской Республики</t>
  </si>
  <si>
    <t xml:space="preserve">Выплата дополнительных пенсий по Указам Президента Приднестровской Молдавской Республики </t>
  </si>
  <si>
    <t>выплата надбавок на уход одиноким инвалидам II группы, временно нуждающихся в посторонней помощи по заключению лечебного учреждения</t>
  </si>
  <si>
    <t>выплата надбавок на уход детям-инвалидам до 18 (восемнадцати)  лет, временно нуждающихся в посторонней помощи по заключению лечебного учреждения</t>
  </si>
  <si>
    <t>выплата повышений к социальной пенсии инвалидам с детства и детям-инвалидам до 18 (восемнадцать) лет в случае потери одного или обоих родителей</t>
  </si>
  <si>
    <t>Выплата дополнительного материального обеспечения гражданам, награжденным орденами и медалями за выдающиеся достижения и особые заслуги, и ежемесячных персональных выплат близким родственникам граждан, награжденных посмертно орденами и медалями Приднестровской Молдавской Республики за счет средств республиканского бюджета</t>
  </si>
  <si>
    <t>выплата дополнительного материального обеспечения гражданам, награжденным "Орденом Республики"</t>
  </si>
  <si>
    <t xml:space="preserve">выплата дополнительного материального обеспечения  гражданам, награжденным орденом Славы  II и III степени </t>
  </si>
  <si>
    <t xml:space="preserve">выплата дополнительного материального обеспечения  гражданам, награжденным орденом Трудовой Славы II и III степени </t>
  </si>
  <si>
    <t xml:space="preserve">выплата дополнительного материального обеспечения женщинам, награжденным орденом "Мать-Героиня" Приднестровской Молдавской Республики </t>
  </si>
  <si>
    <t xml:space="preserve">выплата дополнительного материального обеспечения  женщинам, награжденным орденом (имеющим звание) "Мать-Героиня" СССР </t>
  </si>
  <si>
    <t>выплата ежемесячных персональных выплат близким родственникам граждан, награжденных посмертно Орденом Почета ПМР</t>
  </si>
  <si>
    <t>выплата пособий на погребение получателей пенсий из республиканского бюджета</t>
  </si>
  <si>
    <t>160630</t>
  </si>
  <si>
    <t>выплата прочих компенсаций и доплат</t>
  </si>
  <si>
    <t>Расходы по выплате гуманитарной помощи Российской Федерации</t>
  </si>
  <si>
    <t>Выплата ежемесячной гуманитарной помощи Российской Федерации пенсионерам Приднестровской Молдавской Республики</t>
  </si>
  <si>
    <t>Возврат возвращённых излишне полученных сумм гуманитарной помощи Российской Федерации прошлых лет</t>
  </si>
  <si>
    <t>должностной оклад (тарифная ставка)</t>
  </si>
  <si>
    <t>надбавки к должностному окладу</t>
  </si>
  <si>
    <t>дополнительная оплата к должностному окладу</t>
  </si>
  <si>
    <t>оплата текущего ремонта оборудования и инвентаря</t>
  </si>
  <si>
    <t>оплата текущего ремонта зданий и помещений</t>
  </si>
  <si>
    <t>товары и услуги,не отнесенные к другим подстатьям</t>
  </si>
  <si>
    <t xml:space="preserve">Расходы на ремонт зданий ЕГФСС </t>
  </si>
  <si>
    <t>Капитальные расходы</t>
  </si>
  <si>
    <t xml:space="preserve">Выплата трудовых пенсий получателям двух пенсий, в соответствие со статьей 6 Закона ПМР "О пенсионном обеспечении граждан в Приднестровской Молдавской Республике" </t>
  </si>
  <si>
    <t>Относит. откл.</t>
  </si>
  <si>
    <t>руб.</t>
  </si>
  <si>
    <t>Итого доходов с утетом остатка на начало года</t>
  </si>
  <si>
    <t>Доходы бюджета Единого государственного фонда социального страхования Приднестровской Молдавской Республики</t>
  </si>
  <si>
    <t xml:space="preserve">Расходы бюджета Единого государственного фонда социального страхования Приднестровской Молдавской Республики </t>
  </si>
  <si>
    <t xml:space="preserve">Информация об исполнении бюджета Единого государственного фонда социального страхования Приднестровской Молдавской Республики            </t>
  </si>
  <si>
    <t>Выплата получателям трудовых и социальных пенсий за счет средств республиканского бюджета</t>
  </si>
  <si>
    <t>за I квартал 2015 года</t>
  </si>
  <si>
    <t>Зачисленные остатки денежных средств на 1 января 2015 года, в том числе остаток средств:</t>
  </si>
  <si>
    <t>План на 2015 год</t>
  </si>
  <si>
    <t>План 2015 года</t>
  </si>
  <si>
    <t xml:space="preserve">1 503 555 </t>
  </si>
  <si>
    <t xml:space="preserve">7 481 714 </t>
  </si>
  <si>
    <t>Исполнение за I кв. 2014г.</t>
  </si>
  <si>
    <t>I квартал 2014 года</t>
  </si>
  <si>
    <t>Возврат остатка средств гуманитарной помощи Российской Федерации за 2014 год</t>
  </si>
  <si>
    <t>ПРИЛОЖЕНИЕ</t>
  </si>
  <si>
    <t xml:space="preserve">к Распоряжению Правительства </t>
  </si>
  <si>
    <t>Приднестровской Молдавской Республики</t>
  </si>
  <si>
    <t>от 21 мая 2015 года № 315р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</si>
</sst>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0.0%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6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right" vertical="top"/>
    </xf>
    <xf numFmtId="3" fontId="3" fillId="0" borderId="1" xfId="2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wrapText="1"/>
    </xf>
    <xf numFmtId="3" fontId="3" fillId="0" borderId="0" xfId="0" applyNumberFormat="1" applyFont="1" applyFill="1" applyAlignment="1">
      <alignment horizontal="right" wrapText="1"/>
    </xf>
    <xf numFmtId="164" fontId="3" fillId="0" borderId="1" xfId="6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/>
    </xf>
    <xf numFmtId="165" fontId="3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top"/>
    </xf>
    <xf numFmtId="4" fontId="3" fillId="0" borderId="0" xfId="0" applyNumberFormat="1" applyFont="1" applyFill="1" applyBorder="1" applyAlignment="1">
      <alignment horizontal="right" wrapText="1"/>
    </xf>
    <xf numFmtId="165" fontId="3" fillId="0" borderId="0" xfId="4" applyNumberFormat="1" applyFont="1" applyFill="1" applyBorder="1" applyAlignment="1">
      <alignment horizontal="right" wrapText="1"/>
    </xf>
    <xf numFmtId="4" fontId="2" fillId="0" borderId="0" xfId="0" applyNumberFormat="1" applyFont="1" applyFill="1" applyBorder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2" fillId="0" borderId="0" xfId="0" applyFont="1" applyFill="1"/>
    <xf numFmtId="4" fontId="3" fillId="0" borderId="0" xfId="0" applyNumberFormat="1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2" fontId="3" fillId="0" borderId="1" xfId="0" applyNumberFormat="1" applyFont="1" applyFill="1" applyBorder="1" applyAlignment="1">
      <alignment horizontal="left" wrapText="1"/>
    </xf>
    <xf numFmtId="3" fontId="3" fillId="0" borderId="1" xfId="6" applyNumberFormat="1" applyFont="1" applyFill="1" applyBorder="1" applyAlignment="1">
      <alignment horizontal="right" wrapText="1"/>
    </xf>
    <xf numFmtId="10" fontId="3" fillId="0" borderId="1" xfId="4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43" fontId="3" fillId="0" borderId="0" xfId="6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/>
    <xf numFmtId="2" fontId="2" fillId="0" borderId="0" xfId="0" applyNumberFormat="1" applyFont="1" applyFill="1"/>
    <xf numFmtId="3" fontId="3" fillId="0" borderId="1" xfId="0" applyNumberFormat="1" applyFont="1" applyFill="1" applyBorder="1" applyAlignment="1">
      <alignment horizontal="right"/>
    </xf>
    <xf numFmtId="49" fontId="3" fillId="0" borderId="1" xfId="2" applyNumberFormat="1" applyFont="1" applyFill="1" applyBorder="1" applyAlignment="1">
      <alignment horizontal="left" vertical="top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/>
    <xf numFmtId="3" fontId="5" fillId="0" borderId="1" xfId="0" applyNumberFormat="1" applyFont="1" applyFill="1" applyBorder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0" xfId="4" applyNumberFormat="1" applyFont="1" applyFill="1"/>
    <xf numFmtId="164" fontId="3" fillId="0" borderId="1" xfId="6" applyNumberFormat="1" applyFont="1" applyFill="1" applyBorder="1" applyAlignment="1">
      <alignment horizontal="center" vertical="center" wrapText="1"/>
    </xf>
    <xf numFmtId="165" fontId="3" fillId="0" borderId="1" xfId="4" applyNumberFormat="1" applyFont="1" applyFill="1" applyBorder="1" applyAlignment="1">
      <alignment horizontal="center" vertical="center" wrapText="1"/>
    </xf>
    <xf numFmtId="2" fontId="3" fillId="0" borderId="1" xfId="6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/>
    <xf numFmtId="0" fontId="2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65" fontId="3" fillId="0" borderId="2" xfId="4" applyNumberFormat="1" applyFont="1" applyFill="1" applyBorder="1" applyAlignment="1">
      <alignment horizontal="center" vertical="center" wrapText="1"/>
    </xf>
    <xf numFmtId="165" fontId="3" fillId="0" borderId="3" xfId="4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4" fontId="2" fillId="0" borderId="0" xfId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</cellXfs>
  <cellStyles count="8">
    <cellStyle name="Денежный" xfId="1" builtinId="4"/>
    <cellStyle name="Обычный" xfId="0" builtinId="0"/>
    <cellStyle name="Обычный 2" xfId="2"/>
    <cellStyle name="Обычный 3" xfId="3"/>
    <cellStyle name="Процентный" xfId="4" builtinId="5"/>
    <cellStyle name="Процентный 2" xfId="5"/>
    <cellStyle name="Финансовый" xfId="6" builtinId="3"/>
    <cellStyle name="Финансовый 2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73"/>
  <sheetViews>
    <sheetView tabSelected="1" zoomScaleNormal="100" zoomScaleSheetLayoutView="100" workbookViewId="0">
      <selection activeCell="G5" sqref="G5:J5"/>
    </sheetView>
  </sheetViews>
  <sheetFormatPr defaultColWidth="8.85546875" defaultRowHeight="15.75"/>
  <cols>
    <col min="1" max="1" width="8.7109375" style="5" customWidth="1"/>
    <col min="2" max="2" width="58.5703125" style="17" customWidth="1"/>
    <col min="3" max="3" width="14.28515625" style="8" customWidth="1"/>
    <col min="4" max="5" width="15.140625" style="32" customWidth="1"/>
    <col min="6" max="6" width="15.5703125" style="32" customWidth="1"/>
    <col min="7" max="7" width="11.5703125" style="32" customWidth="1"/>
    <col min="8" max="8" width="8.42578125" style="32" customWidth="1"/>
    <col min="9" max="9" width="13.85546875" style="20" customWidth="1"/>
    <col min="10" max="10" width="15.5703125" style="20" customWidth="1"/>
    <col min="11" max="11" width="15.42578125" style="20" customWidth="1"/>
    <col min="12" max="12" width="10.140625" style="20" bestFit="1" customWidth="1"/>
    <col min="13" max="16384" width="8.85546875" style="20"/>
  </cols>
  <sheetData>
    <row r="1" spans="1:19">
      <c r="F1" s="63"/>
      <c r="G1" s="65" t="s">
        <v>318</v>
      </c>
      <c r="H1" s="65"/>
      <c r="I1" s="65"/>
      <c r="J1" s="65"/>
    </row>
    <row r="2" spans="1:19">
      <c r="F2" s="63"/>
      <c r="G2" s="65" t="s">
        <v>319</v>
      </c>
      <c r="H2" s="65"/>
      <c r="I2" s="65"/>
      <c r="J2" s="65"/>
    </row>
    <row r="3" spans="1:19">
      <c r="F3" s="63"/>
      <c r="G3" s="65" t="s">
        <v>320</v>
      </c>
      <c r="H3" s="65"/>
      <c r="I3" s="65"/>
      <c r="J3" s="65"/>
    </row>
    <row r="4" spans="1:19">
      <c r="G4" s="65" t="s">
        <v>321</v>
      </c>
      <c r="H4" s="65"/>
      <c r="I4" s="65"/>
      <c r="J4" s="65"/>
    </row>
    <row r="5" spans="1:19">
      <c r="G5" s="66"/>
      <c r="H5" s="66"/>
      <c r="I5" s="66"/>
      <c r="J5" s="66"/>
    </row>
    <row r="7" spans="1:19" ht="15.75" customHeight="1">
      <c r="A7" s="70" t="s">
        <v>307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9" ht="15.75" customHeight="1">
      <c r="A8" s="73" t="s">
        <v>309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53"/>
      <c r="M8" s="53"/>
      <c r="N8" s="53"/>
      <c r="O8" s="53"/>
      <c r="P8" s="53"/>
      <c r="Q8" s="53"/>
      <c r="R8" s="53"/>
      <c r="S8" s="53"/>
    </row>
    <row r="9" spans="1:19" ht="10.5" customHeight="1">
      <c r="L9" s="53"/>
      <c r="M9" s="53"/>
      <c r="N9" s="53"/>
      <c r="O9" s="53"/>
      <c r="P9" s="53"/>
      <c r="Q9" s="53"/>
      <c r="R9" s="53"/>
      <c r="S9" s="53"/>
    </row>
    <row r="10" spans="1:19" ht="34.5" customHeight="1">
      <c r="A10" s="64" t="s">
        <v>305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9" s="26" customFormat="1" ht="15" customHeight="1">
      <c r="A11" s="71" t="s">
        <v>136</v>
      </c>
      <c r="B11" s="72" t="s">
        <v>137</v>
      </c>
      <c r="C11" s="71" t="s">
        <v>311</v>
      </c>
      <c r="D11" s="67" t="s">
        <v>181</v>
      </c>
      <c r="E11" s="67"/>
      <c r="F11" s="67" t="s">
        <v>265</v>
      </c>
      <c r="G11" s="67"/>
      <c r="H11" s="67" t="s">
        <v>252</v>
      </c>
      <c r="I11" s="68" t="s">
        <v>315</v>
      </c>
      <c r="J11" s="67" t="s">
        <v>265</v>
      </c>
      <c r="K11" s="67"/>
    </row>
    <row r="12" spans="1:19" s="26" customFormat="1" ht="31.5" customHeight="1">
      <c r="A12" s="71"/>
      <c r="B12" s="72"/>
      <c r="C12" s="71"/>
      <c r="D12" s="31" t="s">
        <v>0</v>
      </c>
      <c r="E12" s="31" t="s">
        <v>1</v>
      </c>
      <c r="F12" s="10" t="s">
        <v>303</v>
      </c>
      <c r="G12" s="31" t="s">
        <v>2</v>
      </c>
      <c r="H12" s="67"/>
      <c r="I12" s="69"/>
      <c r="J12" s="10" t="s">
        <v>303</v>
      </c>
      <c r="K12" s="31" t="s">
        <v>2</v>
      </c>
    </row>
    <row r="13" spans="1:19" s="26" customFormat="1" ht="28.5" customHeight="1">
      <c r="A13" s="54" t="s">
        <v>248</v>
      </c>
      <c r="B13" s="55" t="s">
        <v>310</v>
      </c>
      <c r="C13" s="25">
        <v>0</v>
      </c>
      <c r="D13" s="4"/>
      <c r="E13" s="4">
        <v>20551767</v>
      </c>
      <c r="F13" s="4"/>
      <c r="G13" s="12"/>
      <c r="H13" s="11">
        <f>E13/E$71</f>
        <v>2.8297643718872566E-2</v>
      </c>
      <c r="I13" s="48">
        <v>28174213.539999999</v>
      </c>
      <c r="J13" s="4"/>
      <c r="K13" s="12"/>
    </row>
    <row r="14" spans="1:19" s="26" customFormat="1" ht="18" customHeight="1">
      <c r="A14" s="54"/>
      <c r="B14" s="55" t="s">
        <v>263</v>
      </c>
      <c r="C14" s="25">
        <v>0</v>
      </c>
      <c r="D14" s="9"/>
      <c r="E14" s="29">
        <v>2701205</v>
      </c>
      <c r="F14" s="12"/>
      <c r="G14" s="12"/>
      <c r="H14" s="11"/>
      <c r="I14" s="9" t="s">
        <v>313</v>
      </c>
      <c r="J14" s="12"/>
      <c r="K14" s="12"/>
    </row>
    <row r="15" spans="1:19" s="26" customFormat="1" ht="29.25" customHeight="1">
      <c r="A15" s="56"/>
      <c r="B15" s="55" t="s">
        <v>264</v>
      </c>
      <c r="C15" s="25">
        <v>0</v>
      </c>
      <c r="D15" s="9"/>
      <c r="E15" s="29">
        <v>17841487</v>
      </c>
      <c r="F15" s="25"/>
      <c r="G15" s="12"/>
      <c r="H15" s="11"/>
      <c r="I15" s="9" t="s">
        <v>314</v>
      </c>
      <c r="J15" s="25"/>
      <c r="K15" s="12"/>
    </row>
    <row r="16" spans="1:19" ht="15.75" customHeight="1">
      <c r="A16" s="6">
        <v>6100000</v>
      </c>
      <c r="B16" s="7" t="s">
        <v>138</v>
      </c>
      <c r="C16" s="4">
        <f>C17+C29+C30+C33+C37+C36+C41+C42</f>
        <v>1514350054</v>
      </c>
      <c r="D16" s="4">
        <f>D17+D29+D30+D33+D37+D36+D41+D42</f>
        <v>350413062.75</v>
      </c>
      <c r="E16" s="4">
        <f>E17+E29+E30+E33+E37+E36+E41+E42</f>
        <v>343054868</v>
      </c>
      <c r="F16" s="4">
        <f>E16-D16</f>
        <v>-7358194.75</v>
      </c>
      <c r="G16" s="11">
        <f>E16/D16</f>
        <v>0.97900136857840359</v>
      </c>
      <c r="H16" s="11">
        <f t="shared" ref="H16:H73" si="0">E16/E$71</f>
        <v>0.47235084120449872</v>
      </c>
      <c r="I16" s="4">
        <f>I17+I29+I30+I33+I37+I36+I41+I42</f>
        <v>364094436.46000004</v>
      </c>
      <c r="J16" s="4">
        <f>E16-I16</f>
        <v>-21039568.460000038</v>
      </c>
      <c r="K16" s="11">
        <f>E16/I16</f>
        <v>0.94221397979995913</v>
      </c>
    </row>
    <row r="17" spans="1:11" ht="16.5" customHeight="1">
      <c r="A17" s="6">
        <v>6110000</v>
      </c>
      <c r="B17" s="7" t="s">
        <v>139</v>
      </c>
      <c r="C17" s="4">
        <f>C18+C28</f>
        <v>1183368636</v>
      </c>
      <c r="D17" s="4">
        <f>D18+D28</f>
        <v>274287337.75</v>
      </c>
      <c r="E17" s="4">
        <f>E18+E28</f>
        <v>262158947</v>
      </c>
      <c r="F17" s="4">
        <f t="shared" ref="F17:F71" si="1">E17-D17</f>
        <v>-12128390.75</v>
      </c>
      <c r="G17" s="11">
        <f>E17/D17</f>
        <v>0.95578217044399449</v>
      </c>
      <c r="H17" s="11">
        <f t="shared" si="0"/>
        <v>0.36096557925753031</v>
      </c>
      <c r="I17" s="4">
        <f>I18+I28</f>
        <v>278268873.70999998</v>
      </c>
      <c r="J17" s="4">
        <f t="shared" ref="J17:J70" si="2">E17-I17</f>
        <v>-16109926.709999979</v>
      </c>
      <c r="K17" s="11">
        <f t="shared" ref="K17:K70" si="3">E17/I17</f>
        <v>0.94210661618306235</v>
      </c>
    </row>
    <row r="18" spans="1:11" ht="16.5" customHeight="1">
      <c r="A18" s="6">
        <v>6110100</v>
      </c>
      <c r="B18" s="7" t="s">
        <v>140</v>
      </c>
      <c r="C18" s="4">
        <f>SUM(C19:C27)</f>
        <v>1077741117</v>
      </c>
      <c r="D18" s="4">
        <f>SUM(D19:D27)</f>
        <v>247880458</v>
      </c>
      <c r="E18" s="4">
        <f>SUM(E19:E27)</f>
        <v>236956401</v>
      </c>
      <c r="F18" s="4">
        <f t="shared" si="1"/>
        <v>-10924057</v>
      </c>
      <c r="G18" s="11">
        <f t="shared" ref="G18:G71" si="4">E18/D18</f>
        <v>0.95593014032594692</v>
      </c>
      <c r="H18" s="11">
        <f t="shared" si="0"/>
        <v>0.32626429700201931</v>
      </c>
      <c r="I18" s="4">
        <f>SUM(I19:I27)</f>
        <v>252838249.45999998</v>
      </c>
      <c r="J18" s="4">
        <f t="shared" si="2"/>
        <v>-15881848.459999979</v>
      </c>
      <c r="K18" s="11">
        <f t="shared" si="3"/>
        <v>0.93718573635943259</v>
      </c>
    </row>
    <row r="19" spans="1:11" ht="47.25">
      <c r="A19" s="6">
        <v>6110101</v>
      </c>
      <c r="B19" s="7" t="s">
        <v>141</v>
      </c>
      <c r="C19" s="4">
        <v>74539</v>
      </c>
      <c r="D19" s="4">
        <v>17145</v>
      </c>
      <c r="E19" s="4">
        <v>18243</v>
      </c>
      <c r="F19" s="4">
        <f t="shared" si="1"/>
        <v>1098</v>
      </c>
      <c r="G19" s="11">
        <f t="shared" si="4"/>
        <v>1.0640419947506561</v>
      </c>
      <c r="H19" s="11">
        <f t="shared" si="0"/>
        <v>2.5118711902650134E-5</v>
      </c>
      <c r="I19" s="4">
        <v>17001.420000000002</v>
      </c>
      <c r="J19" s="4">
        <f t="shared" si="2"/>
        <v>1241.5799999999981</v>
      </c>
      <c r="K19" s="11">
        <f t="shared" si="3"/>
        <v>1.0730280176597013</v>
      </c>
    </row>
    <row r="20" spans="1:11" ht="34.5" customHeight="1">
      <c r="A20" s="6">
        <v>6110102</v>
      </c>
      <c r="B20" s="7" t="s">
        <v>142</v>
      </c>
      <c r="C20" s="4">
        <v>129863</v>
      </c>
      <c r="D20" s="4">
        <v>29868</v>
      </c>
      <c r="E20" s="4">
        <v>32835</v>
      </c>
      <c r="F20" s="4">
        <f t="shared" si="1"/>
        <v>2967</v>
      </c>
      <c r="G20" s="11">
        <f t="shared" si="4"/>
        <v>1.0993370831659302</v>
      </c>
      <c r="H20" s="11">
        <f t="shared" si="0"/>
        <v>4.5210376874610379E-5</v>
      </c>
      <c r="I20" s="4">
        <v>28819.600000000002</v>
      </c>
      <c r="J20" s="4">
        <f t="shared" si="2"/>
        <v>4015.3999999999978</v>
      </c>
      <c r="K20" s="11">
        <f t="shared" si="3"/>
        <v>1.1393287901289399</v>
      </c>
    </row>
    <row r="21" spans="1:11" ht="47.25">
      <c r="A21" s="6">
        <v>6110103</v>
      </c>
      <c r="B21" s="7" t="s">
        <v>143</v>
      </c>
      <c r="C21" s="4">
        <v>5219064</v>
      </c>
      <c r="D21" s="4">
        <v>1200384</v>
      </c>
      <c r="E21" s="4">
        <v>1493809</v>
      </c>
      <c r="F21" s="4">
        <f t="shared" si="1"/>
        <v>293425</v>
      </c>
      <c r="G21" s="11">
        <f t="shared" si="4"/>
        <v>1.2444426116975902</v>
      </c>
      <c r="H21" s="11">
        <f t="shared" si="0"/>
        <v>2.0568194873971327E-3</v>
      </c>
      <c r="I21" s="4">
        <v>957695.34</v>
      </c>
      <c r="J21" s="4">
        <f t="shared" si="2"/>
        <v>536113.66</v>
      </c>
      <c r="K21" s="11">
        <f t="shared" si="3"/>
        <v>1.5597956235226123</v>
      </c>
    </row>
    <row r="22" spans="1:11" ht="33" customHeight="1">
      <c r="A22" s="6">
        <v>6110105</v>
      </c>
      <c r="B22" s="7" t="s">
        <v>144</v>
      </c>
      <c r="C22" s="4">
        <v>2124304</v>
      </c>
      <c r="D22" s="4">
        <v>488590</v>
      </c>
      <c r="E22" s="4">
        <v>224324</v>
      </c>
      <c r="F22" s="4">
        <f t="shared" si="1"/>
        <v>-264266</v>
      </c>
      <c r="G22" s="11">
        <f t="shared" si="4"/>
        <v>0.4591252379295524</v>
      </c>
      <c r="H22" s="11">
        <f t="shared" si="0"/>
        <v>3.0887079585869035E-4</v>
      </c>
      <c r="I22" s="4">
        <v>376200.24</v>
      </c>
      <c r="J22" s="4">
        <f t="shared" si="2"/>
        <v>-151876.24</v>
      </c>
      <c r="K22" s="11">
        <f t="shared" si="3"/>
        <v>0.59628882746060985</v>
      </c>
    </row>
    <row r="23" spans="1:11" ht="63">
      <c r="A23" s="6">
        <v>6110106</v>
      </c>
      <c r="B23" s="7" t="s">
        <v>145</v>
      </c>
      <c r="C23" s="4">
        <v>13266</v>
      </c>
      <c r="D23" s="4">
        <v>3051</v>
      </c>
      <c r="E23" s="4">
        <v>1693</v>
      </c>
      <c r="F23" s="4">
        <f t="shared" si="1"/>
        <v>-1358</v>
      </c>
      <c r="G23" s="11">
        <f t="shared" si="4"/>
        <v>0.55490003277613897</v>
      </c>
      <c r="H23" s="11">
        <f t="shared" si="0"/>
        <v>2.3310847586025695E-6</v>
      </c>
      <c r="I23" s="4">
        <v>1413.0700000000002</v>
      </c>
      <c r="J23" s="4">
        <f t="shared" si="2"/>
        <v>279.92999999999984</v>
      </c>
      <c r="K23" s="11">
        <f t="shared" si="3"/>
        <v>1.1981005894966277</v>
      </c>
    </row>
    <row r="24" spans="1:11" ht="31.5">
      <c r="A24" s="6">
        <v>6110107</v>
      </c>
      <c r="B24" s="7" t="s">
        <v>146</v>
      </c>
      <c r="C24" s="4">
        <v>152214</v>
      </c>
      <c r="D24" s="4">
        <v>35009</v>
      </c>
      <c r="E24" s="4">
        <v>40739</v>
      </c>
      <c r="F24" s="4">
        <f t="shared" si="1"/>
        <v>5730</v>
      </c>
      <c r="G24" s="11">
        <f t="shared" si="4"/>
        <v>1.1636721985775087</v>
      </c>
      <c r="H24" s="11">
        <f t="shared" si="0"/>
        <v>5.6093362067755511E-5</v>
      </c>
      <c r="I24" s="4">
        <v>34535.5</v>
      </c>
      <c r="J24" s="4">
        <f t="shared" si="2"/>
        <v>6203.5</v>
      </c>
      <c r="K24" s="11">
        <f t="shared" si="3"/>
        <v>1.1796267608692506</v>
      </c>
    </row>
    <row r="25" spans="1:11" ht="33" customHeight="1">
      <c r="A25" s="6">
        <v>6110108</v>
      </c>
      <c r="B25" s="7" t="s">
        <v>147</v>
      </c>
      <c r="C25" s="4">
        <v>1068711455</v>
      </c>
      <c r="D25" s="4">
        <v>245803637</v>
      </c>
      <c r="E25" s="4">
        <v>234874021</v>
      </c>
      <c r="F25" s="4">
        <f t="shared" si="1"/>
        <v>-10929616</v>
      </c>
      <c r="G25" s="11">
        <f t="shared" si="4"/>
        <v>0.95553517379403141</v>
      </c>
      <c r="H25" s="11">
        <f t="shared" si="0"/>
        <v>0.32339707651789712</v>
      </c>
      <c r="I25" s="4">
        <v>251102299.69</v>
      </c>
      <c r="J25" s="4">
        <f t="shared" si="2"/>
        <v>-16228278.689999998</v>
      </c>
      <c r="K25" s="11">
        <f t="shared" si="3"/>
        <v>0.93537184362694115</v>
      </c>
    </row>
    <row r="26" spans="1:11" ht="15" customHeight="1">
      <c r="A26" s="6">
        <v>6110109</v>
      </c>
      <c r="B26" s="7" t="s">
        <v>148</v>
      </c>
      <c r="C26" s="4">
        <v>494464</v>
      </c>
      <c r="D26" s="4">
        <v>113726</v>
      </c>
      <c r="E26" s="4">
        <v>20354</v>
      </c>
      <c r="F26" s="4">
        <f t="shared" si="1"/>
        <v>-93372</v>
      </c>
      <c r="G26" s="11">
        <f t="shared" si="4"/>
        <v>0.17897402528885215</v>
      </c>
      <c r="H26" s="11">
        <f t="shared" si="0"/>
        <v>2.8025339147428647E-5</v>
      </c>
      <c r="I26" s="4">
        <v>108674.76</v>
      </c>
      <c r="J26" s="4">
        <f t="shared" si="2"/>
        <v>-88320.76</v>
      </c>
      <c r="K26" s="11">
        <f t="shared" si="3"/>
        <v>0.18729279917434372</v>
      </c>
    </row>
    <row r="27" spans="1:11" ht="47.25">
      <c r="A27" s="6">
        <v>6110110</v>
      </c>
      <c r="B27" s="7" t="s">
        <v>149</v>
      </c>
      <c r="C27" s="4">
        <v>821948</v>
      </c>
      <c r="D27" s="4">
        <v>189048</v>
      </c>
      <c r="E27" s="4">
        <v>250383</v>
      </c>
      <c r="F27" s="4">
        <f t="shared" si="1"/>
        <v>61335</v>
      </c>
      <c r="G27" s="11">
        <f t="shared" si="4"/>
        <v>1.3244414117049639</v>
      </c>
      <c r="H27" s="11">
        <f t="shared" si="0"/>
        <v>3.4475132611529072E-4</v>
      </c>
      <c r="I27" s="4">
        <v>211609.83999999997</v>
      </c>
      <c r="J27" s="4">
        <f t="shared" si="2"/>
        <v>38773.160000000033</v>
      </c>
      <c r="K27" s="11">
        <f t="shared" si="3"/>
        <v>1.1832294755291155</v>
      </c>
    </row>
    <row r="28" spans="1:11" ht="30.75" customHeight="1">
      <c r="A28" s="6">
        <v>6110200</v>
      </c>
      <c r="B28" s="7" t="s">
        <v>150</v>
      </c>
      <c r="C28" s="4">
        <v>105627519</v>
      </c>
      <c r="D28" s="4">
        <f>C28/4</f>
        <v>26406879.75</v>
      </c>
      <c r="E28" s="4">
        <f ca="1">расходы!G65</f>
        <v>25202546</v>
      </c>
      <c r="F28" s="4">
        <f t="shared" si="1"/>
        <v>-1204333.75</v>
      </c>
      <c r="G28" s="11">
        <f t="shared" si="4"/>
        <v>0.95439318232969195</v>
      </c>
      <c r="H28" s="11">
        <f t="shared" si="0"/>
        <v>3.4701282255511015E-2</v>
      </c>
      <c r="I28" s="4">
        <v>25430624.25</v>
      </c>
      <c r="J28" s="4">
        <f t="shared" si="2"/>
        <v>-228078.25</v>
      </c>
      <c r="K28" s="11">
        <f t="shared" si="3"/>
        <v>0.99103135464714354</v>
      </c>
    </row>
    <row r="29" spans="1:11" ht="30" customHeight="1">
      <c r="A29" s="6">
        <v>6120000</v>
      </c>
      <c r="B29" s="7" t="s">
        <v>151</v>
      </c>
      <c r="C29" s="4">
        <v>0</v>
      </c>
      <c r="D29" s="4">
        <v>0</v>
      </c>
      <c r="E29" s="4">
        <v>1757632</v>
      </c>
      <c r="F29" s="4">
        <f t="shared" si="1"/>
        <v>1757632</v>
      </c>
      <c r="G29" s="11">
        <v>0</v>
      </c>
      <c r="H29" s="11">
        <f t="shared" si="0"/>
        <v>2.4200762944076499E-3</v>
      </c>
      <c r="I29" s="4">
        <v>2957828.5999999996</v>
      </c>
      <c r="J29" s="4">
        <f t="shared" si="2"/>
        <v>-1200196.5999999996</v>
      </c>
      <c r="K29" s="11">
        <f t="shared" si="3"/>
        <v>0.59423051085515921</v>
      </c>
    </row>
    <row r="30" spans="1:11" s="44" customFormat="1" ht="14.25" customHeight="1">
      <c r="A30" s="6">
        <v>6130000</v>
      </c>
      <c r="B30" s="28" t="s">
        <v>152</v>
      </c>
      <c r="C30" s="4">
        <f>C31+C32</f>
        <v>132347523</v>
      </c>
      <c r="D30" s="4">
        <f>D31+D32</f>
        <v>30439933</v>
      </c>
      <c r="E30" s="4">
        <v>30541227</v>
      </c>
      <c r="F30" s="29">
        <f t="shared" si="1"/>
        <v>101294</v>
      </c>
      <c r="G30" s="11">
        <f t="shared" si="4"/>
        <v>1.0033276682967731</v>
      </c>
      <c r="H30" s="11">
        <f t="shared" si="0"/>
        <v>4.205209023551168E-2</v>
      </c>
      <c r="I30" s="4">
        <f>I31+I32</f>
        <v>33157711</v>
      </c>
      <c r="J30" s="4">
        <f t="shared" si="2"/>
        <v>-2616484</v>
      </c>
      <c r="K30" s="11">
        <f t="shared" si="3"/>
        <v>0.92108972781625365</v>
      </c>
    </row>
    <row r="31" spans="1:11" ht="47.25">
      <c r="A31" s="6">
        <v>6130100</v>
      </c>
      <c r="B31" s="7" t="s">
        <v>153</v>
      </c>
      <c r="C31" s="4">
        <v>132289692</v>
      </c>
      <c r="D31" s="4">
        <v>30426631</v>
      </c>
      <c r="E31" s="4">
        <v>30526377</v>
      </c>
      <c r="F31" s="4">
        <f t="shared" si="1"/>
        <v>99746</v>
      </c>
      <c r="G31" s="11">
        <f t="shared" si="4"/>
        <v>1.003278246612318</v>
      </c>
      <c r="H31" s="11">
        <f t="shared" si="0"/>
        <v>4.2031643331397535E-2</v>
      </c>
      <c r="I31" s="4">
        <v>33145383</v>
      </c>
      <c r="J31" s="4">
        <f t="shared" si="2"/>
        <v>-2619006</v>
      </c>
      <c r="K31" s="11">
        <f t="shared" si="3"/>
        <v>0.92098428912406893</v>
      </c>
    </row>
    <row r="32" spans="1:11" ht="28.5" customHeight="1">
      <c r="A32" s="6">
        <v>6130400</v>
      </c>
      <c r="B32" s="7" t="s">
        <v>154</v>
      </c>
      <c r="C32" s="4">
        <v>57831</v>
      </c>
      <c r="D32" s="4">
        <v>13302</v>
      </c>
      <c r="E32" s="4">
        <v>14850</v>
      </c>
      <c r="F32" s="4">
        <f t="shared" si="1"/>
        <v>1548</v>
      </c>
      <c r="G32" s="11">
        <f t="shared" si="4"/>
        <v>1.1163734776725305</v>
      </c>
      <c r="H32" s="11">
        <f t="shared" si="0"/>
        <v>2.0446904114145398E-5</v>
      </c>
      <c r="I32" s="4">
        <v>12328</v>
      </c>
      <c r="J32" s="4">
        <f t="shared" si="2"/>
        <v>2522</v>
      </c>
      <c r="K32" s="11">
        <f t="shared" si="3"/>
        <v>1.204574951330305</v>
      </c>
    </row>
    <row r="33" spans="1:11" ht="14.25" customHeight="1">
      <c r="A33" s="6">
        <v>6140000</v>
      </c>
      <c r="B33" s="7" t="s">
        <v>155</v>
      </c>
      <c r="C33" s="4">
        <f>C34+C35</f>
        <v>142011421</v>
      </c>
      <c r="D33" s="4">
        <f>D34+D35</f>
        <v>32662625</v>
      </c>
      <c r="E33" s="4">
        <f>E34+E35</f>
        <v>35065028</v>
      </c>
      <c r="F33" s="4">
        <f t="shared" si="1"/>
        <v>2402403</v>
      </c>
      <c r="G33" s="11">
        <f t="shared" si="4"/>
        <v>1.0735520491693487</v>
      </c>
      <c r="H33" s="11">
        <f t="shared" si="0"/>
        <v>4.8280893284567243E-2</v>
      </c>
      <c r="I33" s="4">
        <f>I34+I35</f>
        <v>35929625.060000002</v>
      </c>
      <c r="J33" s="4">
        <f t="shared" si="2"/>
        <v>-864597.06000000238</v>
      </c>
      <c r="K33" s="11">
        <f t="shared" si="3"/>
        <v>0.97593637399343347</v>
      </c>
    </row>
    <row r="34" spans="1:11" ht="30.75" customHeight="1">
      <c r="A34" s="6">
        <v>6140100</v>
      </c>
      <c r="B34" s="7" t="s">
        <v>156</v>
      </c>
      <c r="C34" s="4">
        <v>123403037</v>
      </c>
      <c r="D34" s="4">
        <v>28382698</v>
      </c>
      <c r="E34" s="4">
        <v>30919792</v>
      </c>
      <c r="F34" s="4">
        <f t="shared" si="1"/>
        <v>2537094</v>
      </c>
      <c r="G34" s="11">
        <f t="shared" si="4"/>
        <v>1.0893887536695772</v>
      </c>
      <c r="H34" s="11">
        <f t="shared" si="0"/>
        <v>4.2573334831873394E-2</v>
      </c>
      <c r="I34" s="4">
        <v>31324772.310000002</v>
      </c>
      <c r="J34" s="4">
        <f t="shared" si="2"/>
        <v>-404980.31000000238</v>
      </c>
      <c r="K34" s="11">
        <f t="shared" si="3"/>
        <v>0.98707156412847352</v>
      </c>
    </row>
    <row r="35" spans="1:11" ht="31.5">
      <c r="A35" s="6">
        <v>6140200</v>
      </c>
      <c r="B35" s="7" t="s">
        <v>157</v>
      </c>
      <c r="C35" s="4">
        <v>18608384</v>
      </c>
      <c r="D35" s="4">
        <v>4279927</v>
      </c>
      <c r="E35" s="4">
        <v>4145236</v>
      </c>
      <c r="F35" s="4">
        <f t="shared" si="1"/>
        <v>-134691</v>
      </c>
      <c r="G35" s="11">
        <f t="shared" si="4"/>
        <v>0.968529603425479</v>
      </c>
      <c r="H35" s="11">
        <f t="shared" si="0"/>
        <v>5.7075584526938457E-3</v>
      </c>
      <c r="I35" s="4">
        <v>4604852.75</v>
      </c>
      <c r="J35" s="4">
        <f t="shared" si="2"/>
        <v>-459616.75</v>
      </c>
      <c r="K35" s="11">
        <f t="shared" si="3"/>
        <v>0.90018861080845636</v>
      </c>
    </row>
    <row r="36" spans="1:11" ht="15.75" customHeight="1">
      <c r="A36" s="6">
        <v>6150000</v>
      </c>
      <c r="B36" s="7" t="s">
        <v>158</v>
      </c>
      <c r="C36" s="4">
        <v>215646</v>
      </c>
      <c r="D36" s="4">
        <v>49598</v>
      </c>
      <c r="E36" s="4">
        <v>56556</v>
      </c>
      <c r="F36" s="4">
        <f t="shared" si="1"/>
        <v>6958</v>
      </c>
      <c r="G36" s="11">
        <f t="shared" si="4"/>
        <v>1.1402879148352756</v>
      </c>
      <c r="H36" s="11">
        <f t="shared" si="0"/>
        <v>7.7871724517145254E-5</v>
      </c>
      <c r="I36" s="4">
        <v>43416.959999999999</v>
      </c>
      <c r="J36" s="4">
        <f t="shared" si="2"/>
        <v>13139.04</v>
      </c>
      <c r="K36" s="11">
        <f t="shared" si="3"/>
        <v>1.3026245964710566</v>
      </c>
    </row>
    <row r="37" spans="1:11" ht="14.25" customHeight="1">
      <c r="A37" s="6">
        <v>6160000</v>
      </c>
      <c r="B37" s="7" t="s">
        <v>159</v>
      </c>
      <c r="C37" s="4">
        <f>C38+C39+C40</f>
        <v>55648996</v>
      </c>
      <c r="D37" s="4">
        <f>D38+D39+D40</f>
        <v>12799268</v>
      </c>
      <c r="E37" s="4">
        <f>E38+E39+E40</f>
        <v>13132089</v>
      </c>
      <c r="F37" s="4">
        <f t="shared" si="1"/>
        <v>332821</v>
      </c>
      <c r="G37" s="11">
        <f t="shared" si="4"/>
        <v>1.0260031276788641</v>
      </c>
      <c r="H37" s="11">
        <f t="shared" si="0"/>
        <v>1.8081519501779362E-2</v>
      </c>
      <c r="I37" s="4">
        <f>I38+I39+I40</f>
        <v>12881712.049999999</v>
      </c>
      <c r="J37" s="4">
        <f t="shared" si="2"/>
        <v>250376.95000000112</v>
      </c>
      <c r="K37" s="11">
        <f t="shared" si="3"/>
        <v>1.0194366206159686</v>
      </c>
    </row>
    <row r="38" spans="1:11" ht="30.75" customHeight="1">
      <c r="A38" s="6">
        <v>6160100</v>
      </c>
      <c r="B38" s="7" t="s">
        <v>160</v>
      </c>
      <c r="C38" s="4">
        <v>44484400</v>
      </c>
      <c r="D38" s="4">
        <v>10231412</v>
      </c>
      <c r="E38" s="4">
        <v>10367384</v>
      </c>
      <c r="F38" s="4">
        <f t="shared" si="1"/>
        <v>135972</v>
      </c>
      <c r="G38" s="11">
        <f t="shared" si="4"/>
        <v>1.0132896612901523</v>
      </c>
      <c r="H38" s="11">
        <f t="shared" si="0"/>
        <v>1.4274808522728968E-2</v>
      </c>
      <c r="I38" s="4">
        <v>10297314.719999999</v>
      </c>
      <c r="J38" s="4">
        <f t="shared" si="2"/>
        <v>70069.280000001192</v>
      </c>
      <c r="K38" s="11">
        <f t="shared" si="3"/>
        <v>1.0068046167282727</v>
      </c>
    </row>
    <row r="39" spans="1:11" ht="30.75" customHeight="1">
      <c r="A39" s="6">
        <v>6160200</v>
      </c>
      <c r="B39" s="7" t="s">
        <v>161</v>
      </c>
      <c r="C39" s="4">
        <v>791958</v>
      </c>
      <c r="D39" s="4">
        <v>182150</v>
      </c>
      <c r="E39" s="4">
        <v>170706</v>
      </c>
      <c r="F39" s="4">
        <f t="shared" si="1"/>
        <v>-11444</v>
      </c>
      <c r="G39" s="11">
        <f t="shared" si="4"/>
        <v>0.93717265989569032</v>
      </c>
      <c r="H39" s="11">
        <f t="shared" si="0"/>
        <v>2.3504439149557604E-4</v>
      </c>
      <c r="I39" s="4">
        <v>183323.68</v>
      </c>
      <c r="J39" s="4">
        <f t="shared" si="2"/>
        <v>-12617.679999999993</v>
      </c>
      <c r="K39" s="11">
        <f t="shared" si="3"/>
        <v>0.93117266683714839</v>
      </c>
    </row>
    <row r="40" spans="1:11" ht="31.5">
      <c r="A40" s="6">
        <v>6160300</v>
      </c>
      <c r="B40" s="7" t="s">
        <v>162</v>
      </c>
      <c r="C40" s="4">
        <v>10372638</v>
      </c>
      <c r="D40" s="4">
        <v>2385706</v>
      </c>
      <c r="E40" s="4">
        <v>2593999</v>
      </c>
      <c r="F40" s="4">
        <f t="shared" si="1"/>
        <v>208293</v>
      </c>
      <c r="G40" s="11">
        <f t="shared" si="4"/>
        <v>1.0873087463417537</v>
      </c>
      <c r="H40" s="11">
        <f t="shared" si="0"/>
        <v>3.571666587554818E-3</v>
      </c>
      <c r="I40" s="4">
        <v>2401073.65</v>
      </c>
      <c r="J40" s="4">
        <f t="shared" si="2"/>
        <v>192925.35000000009</v>
      </c>
      <c r="K40" s="11">
        <f t="shared" si="3"/>
        <v>1.0803496177637033</v>
      </c>
    </row>
    <row r="41" spans="1:11" ht="15" customHeight="1">
      <c r="A41" s="6">
        <v>6170000</v>
      </c>
      <c r="B41" s="7" t="s">
        <v>163</v>
      </c>
      <c r="C41" s="4">
        <v>0</v>
      </c>
      <c r="D41" s="4">
        <v>0</v>
      </c>
      <c r="E41" s="4">
        <v>3875</v>
      </c>
      <c r="F41" s="4">
        <f t="shared" si="1"/>
        <v>3875</v>
      </c>
      <c r="G41" s="11">
        <v>0</v>
      </c>
      <c r="H41" s="11">
        <f t="shared" si="0"/>
        <v>5.3354716122769975E-6</v>
      </c>
      <c r="I41" s="4">
        <v>4423.8500000000004</v>
      </c>
      <c r="J41" s="4">
        <f t="shared" si="2"/>
        <v>-548.85000000000036</v>
      </c>
      <c r="K41" s="11">
        <f t="shared" si="3"/>
        <v>0.87593385851690264</v>
      </c>
    </row>
    <row r="42" spans="1:11" ht="46.5" customHeight="1">
      <c r="A42" s="6">
        <v>6180000</v>
      </c>
      <c r="B42" s="7" t="s">
        <v>164</v>
      </c>
      <c r="C42" s="4">
        <v>757832</v>
      </c>
      <c r="D42" s="4">
        <v>174301</v>
      </c>
      <c r="E42" s="4">
        <v>339514</v>
      </c>
      <c r="F42" s="4">
        <f t="shared" si="1"/>
        <v>165213</v>
      </c>
      <c r="G42" s="11">
        <f t="shared" si="4"/>
        <v>1.947860310612102</v>
      </c>
      <c r="H42" s="11">
        <f t="shared" si="0"/>
        <v>4.6747543457306131E-4</v>
      </c>
      <c r="I42" s="4">
        <v>850845.2300000001</v>
      </c>
      <c r="J42" s="4">
        <f t="shared" si="2"/>
        <v>-511331.2300000001</v>
      </c>
      <c r="K42" s="11">
        <f t="shared" si="3"/>
        <v>0.39903144312156508</v>
      </c>
    </row>
    <row r="43" spans="1:11" ht="16.5" customHeight="1">
      <c r="A43" s="6">
        <v>6200000</v>
      </c>
      <c r="B43" s="7" t="s">
        <v>165</v>
      </c>
      <c r="C43" s="4">
        <f>C44+C50+C53+C54</f>
        <v>3376040</v>
      </c>
      <c r="D43" s="4">
        <f>D44+D50+D53+D54</f>
        <v>620900</v>
      </c>
      <c r="E43" s="4">
        <f>E44+E50+E53+E54</f>
        <v>599369</v>
      </c>
      <c r="F43" s="4">
        <f t="shared" si="1"/>
        <v>-21531</v>
      </c>
      <c r="G43" s="11">
        <f t="shared" si="4"/>
        <v>0.96532291834433881</v>
      </c>
      <c r="H43" s="11">
        <f t="shared" si="0"/>
        <v>8.2526871865260692E-4</v>
      </c>
      <c r="I43" s="4">
        <f>I44+I50+I53+I54</f>
        <v>680312.02</v>
      </c>
      <c r="J43" s="4">
        <f t="shared" si="2"/>
        <v>-80943.020000000019</v>
      </c>
      <c r="K43" s="11">
        <f t="shared" si="3"/>
        <v>0.88102074104173556</v>
      </c>
    </row>
    <row r="44" spans="1:11" ht="15" customHeight="1">
      <c r="A44" s="13">
        <v>6220000</v>
      </c>
      <c r="B44" s="7" t="s">
        <v>166</v>
      </c>
      <c r="C44" s="4">
        <f>C45+C46+C47</f>
        <v>918000</v>
      </c>
      <c r="D44" s="4">
        <f>D45+D46+D47</f>
        <v>45900</v>
      </c>
      <c r="E44" s="4">
        <v>78472</v>
      </c>
      <c r="F44" s="4">
        <f t="shared" si="1"/>
        <v>32572</v>
      </c>
      <c r="G44" s="11">
        <f t="shared" si="4"/>
        <v>1.7096296296296296</v>
      </c>
      <c r="H44" s="11">
        <f t="shared" si="0"/>
        <v>1.0804777506028401E-4</v>
      </c>
      <c r="I44" s="4">
        <v>168933.8</v>
      </c>
      <c r="J44" s="4">
        <f t="shared" si="2"/>
        <v>-90461.799999999988</v>
      </c>
      <c r="K44" s="11">
        <f t="shared" si="3"/>
        <v>0.46451331823471681</v>
      </c>
    </row>
    <row r="45" spans="1:11" ht="16.5" customHeight="1">
      <c r="A45" s="13">
        <v>6220300</v>
      </c>
      <c r="B45" s="7" t="s">
        <v>186</v>
      </c>
      <c r="C45" s="4">
        <v>0</v>
      </c>
      <c r="D45" s="4">
        <v>0</v>
      </c>
      <c r="E45" s="4">
        <v>2573</v>
      </c>
      <c r="F45" s="4">
        <f t="shared" si="1"/>
        <v>2573</v>
      </c>
      <c r="G45" s="11"/>
      <c r="H45" s="11">
        <f t="shared" si="0"/>
        <v>3.5427531505519265E-6</v>
      </c>
      <c r="I45" s="4">
        <v>1647</v>
      </c>
      <c r="J45" s="4">
        <f t="shared" si="2"/>
        <v>926</v>
      </c>
      <c r="K45" s="11">
        <f t="shared" si="3"/>
        <v>1.5622343655130539</v>
      </c>
    </row>
    <row r="46" spans="1:11" s="22" customFormat="1" ht="30" customHeight="1">
      <c r="A46" s="13">
        <v>6220400</v>
      </c>
      <c r="B46" s="7" t="s">
        <v>167</v>
      </c>
      <c r="C46" s="4">
        <v>918000</v>
      </c>
      <c r="D46" s="4">
        <v>45900</v>
      </c>
      <c r="E46" s="4">
        <v>2068</v>
      </c>
      <c r="F46" s="4">
        <f t="shared" si="1"/>
        <v>-43832</v>
      </c>
      <c r="G46" s="11">
        <f t="shared" si="4"/>
        <v>4.505446623093682E-2</v>
      </c>
      <c r="H46" s="11">
        <f t="shared" si="0"/>
        <v>2.8474207210809888E-6</v>
      </c>
      <c r="I46" s="4">
        <v>99826.699999999983</v>
      </c>
      <c r="J46" s="4">
        <f t="shared" si="2"/>
        <v>-97758.699999999983</v>
      </c>
      <c r="K46" s="11">
        <f t="shared" si="3"/>
        <v>2.0715900655836568E-2</v>
      </c>
    </row>
    <row r="47" spans="1:11" ht="45.75" customHeight="1">
      <c r="A47" s="57">
        <v>6220500</v>
      </c>
      <c r="B47" s="55" t="s">
        <v>261</v>
      </c>
      <c r="C47" s="25">
        <f>C48+C49</f>
        <v>0</v>
      </c>
      <c r="D47" s="4">
        <v>0</v>
      </c>
      <c r="E47" s="4">
        <f>E48+E49</f>
        <v>73832</v>
      </c>
      <c r="F47" s="4">
        <f t="shared" si="1"/>
        <v>73832</v>
      </c>
      <c r="G47" s="11"/>
      <c r="H47" s="11">
        <f t="shared" si="0"/>
        <v>1.0165897808455104E-4</v>
      </c>
      <c r="I47" s="4">
        <v>0</v>
      </c>
      <c r="J47" s="4">
        <f t="shared" si="2"/>
        <v>73832</v>
      </c>
      <c r="K47" s="11">
        <v>0</v>
      </c>
    </row>
    <row r="48" spans="1:11" ht="28.5" customHeight="1">
      <c r="A48" s="13">
        <v>6220530</v>
      </c>
      <c r="B48" s="7" t="s">
        <v>187</v>
      </c>
      <c r="C48" s="4">
        <v>0</v>
      </c>
      <c r="D48" s="4">
        <v>0</v>
      </c>
      <c r="E48" s="4">
        <v>61882</v>
      </c>
      <c r="F48" s="4">
        <f t="shared" si="1"/>
        <v>61882</v>
      </c>
      <c r="G48" s="11"/>
      <c r="H48" s="11">
        <f t="shared" si="0"/>
        <v>8.5205072080238745E-5</v>
      </c>
      <c r="I48" s="4">
        <v>64760.100000000006</v>
      </c>
      <c r="J48" s="4">
        <f t="shared" si="2"/>
        <v>-2878.1000000000058</v>
      </c>
      <c r="K48" s="11">
        <f t="shared" si="3"/>
        <v>0.95555751149241575</v>
      </c>
    </row>
    <row r="49" spans="1:256" ht="32.25" customHeight="1">
      <c r="A49" s="13">
        <v>6220540</v>
      </c>
      <c r="B49" s="7" t="s">
        <v>188</v>
      </c>
      <c r="C49" s="4">
        <v>0</v>
      </c>
      <c r="D49" s="4">
        <v>0</v>
      </c>
      <c r="E49" s="4">
        <v>11950</v>
      </c>
      <c r="F49" s="4">
        <f t="shared" si="1"/>
        <v>11950</v>
      </c>
      <c r="G49" s="11"/>
      <c r="H49" s="11">
        <f t="shared" si="0"/>
        <v>1.645390600431229E-5</v>
      </c>
      <c r="I49" s="4">
        <v>2700</v>
      </c>
      <c r="J49" s="4">
        <f t="shared" si="2"/>
        <v>9250</v>
      </c>
      <c r="K49" s="11">
        <f t="shared" si="3"/>
        <v>4.4259259259259256</v>
      </c>
    </row>
    <row r="50" spans="1:256" ht="94.5" customHeight="1">
      <c r="A50" s="13">
        <v>6230000</v>
      </c>
      <c r="B50" s="7" t="s">
        <v>168</v>
      </c>
      <c r="C50" s="4">
        <f>C51+C52</f>
        <v>2450000</v>
      </c>
      <c r="D50" s="4">
        <f>D51+D52</f>
        <v>575000</v>
      </c>
      <c r="E50" s="4">
        <f>E51+E52</f>
        <v>463519</v>
      </c>
      <c r="F50" s="4">
        <f t="shared" si="1"/>
        <v>-111481</v>
      </c>
      <c r="G50" s="11">
        <f t="shared" si="4"/>
        <v>0.80611999999999995</v>
      </c>
      <c r="H50" s="11">
        <f t="shared" si="0"/>
        <v>6.3821741064542495E-4</v>
      </c>
      <c r="I50" s="4">
        <f>I51+I52</f>
        <v>508995.03</v>
      </c>
      <c r="J50" s="4">
        <f t="shared" si="2"/>
        <v>-45476.030000000028</v>
      </c>
      <c r="K50" s="11">
        <f t="shared" si="3"/>
        <v>0.91065525728217811</v>
      </c>
    </row>
    <row r="51" spans="1:256" ht="60.75" customHeight="1">
      <c r="A51" s="13">
        <v>6230100</v>
      </c>
      <c r="B51" s="7" t="s">
        <v>169</v>
      </c>
      <c r="C51" s="4">
        <v>2300000</v>
      </c>
      <c r="D51" s="4">
        <v>575000</v>
      </c>
      <c r="E51" s="4">
        <v>458824</v>
      </c>
      <c r="F51" s="4">
        <f t="shared" si="1"/>
        <v>-116176</v>
      </c>
      <c r="G51" s="11">
        <f t="shared" si="4"/>
        <v>0.79795478260869568</v>
      </c>
      <c r="H51" s="11">
        <f t="shared" si="0"/>
        <v>6.3175288439519517E-4</v>
      </c>
      <c r="I51" s="4">
        <v>501790.03</v>
      </c>
      <c r="J51" s="4">
        <f t="shared" si="2"/>
        <v>-42966.030000000028</v>
      </c>
      <c r="K51" s="11">
        <f t="shared" si="3"/>
        <v>0.91437448448308145</v>
      </c>
    </row>
    <row r="52" spans="1:256" ht="94.5" customHeight="1">
      <c r="A52" s="13">
        <v>6230200</v>
      </c>
      <c r="B52" s="7" t="s">
        <v>170</v>
      </c>
      <c r="C52" s="4">
        <v>150000</v>
      </c>
      <c r="D52" s="4">
        <v>0</v>
      </c>
      <c r="E52" s="4">
        <v>4695</v>
      </c>
      <c r="F52" s="4">
        <f t="shared" si="1"/>
        <v>4695</v>
      </c>
      <c r="G52" s="11"/>
      <c r="H52" s="11">
        <f t="shared" si="0"/>
        <v>6.4645262502298075E-6</v>
      </c>
      <c r="I52" s="4">
        <v>7205</v>
      </c>
      <c r="J52" s="4">
        <f t="shared" si="2"/>
        <v>-2510</v>
      </c>
      <c r="K52" s="11">
        <f t="shared" si="3"/>
        <v>0.65163081193615546</v>
      </c>
    </row>
    <row r="53" spans="1:256" ht="16.5" customHeight="1">
      <c r="A53" s="13">
        <v>6240000</v>
      </c>
      <c r="B53" s="7" t="s">
        <v>182</v>
      </c>
      <c r="C53" s="4">
        <v>0</v>
      </c>
      <c r="D53" s="4">
        <v>0</v>
      </c>
      <c r="E53" s="4">
        <v>55368</v>
      </c>
      <c r="F53" s="4">
        <f t="shared" si="1"/>
        <v>55368</v>
      </c>
      <c r="G53" s="11"/>
      <c r="H53" s="11">
        <f t="shared" si="0"/>
        <v>7.6235972188013623E-5</v>
      </c>
      <c r="I53" s="4">
        <v>1460.6899999999998</v>
      </c>
      <c r="J53" s="4">
        <f t="shared" si="2"/>
        <v>53907.31</v>
      </c>
      <c r="K53" s="11">
        <f t="shared" si="3"/>
        <v>37.905373487872176</v>
      </c>
    </row>
    <row r="54" spans="1:256" s="43" customFormat="1" ht="47.25" customHeight="1">
      <c r="A54" s="6">
        <v>6250000</v>
      </c>
      <c r="B54" s="7" t="s">
        <v>171</v>
      </c>
      <c r="C54" s="4">
        <v>8040</v>
      </c>
      <c r="D54" s="4">
        <v>0</v>
      </c>
      <c r="E54" s="4">
        <v>2010</v>
      </c>
      <c r="F54" s="4">
        <f t="shared" si="1"/>
        <v>2010</v>
      </c>
      <c r="G54" s="11"/>
      <c r="H54" s="11">
        <f t="shared" si="0"/>
        <v>2.7675607588843267E-6</v>
      </c>
      <c r="I54" s="4">
        <v>922.5</v>
      </c>
      <c r="J54" s="4">
        <f t="shared" si="2"/>
        <v>1087.5</v>
      </c>
      <c r="K54" s="11">
        <f t="shared" si="3"/>
        <v>2.178861788617886</v>
      </c>
      <c r="L54" s="36"/>
      <c r="M54" s="35"/>
      <c r="N54" s="35"/>
      <c r="O54" s="35"/>
      <c r="P54" s="14"/>
      <c r="Q54" s="35"/>
      <c r="R54" s="14"/>
      <c r="S54" s="35"/>
      <c r="T54" s="37"/>
      <c r="U54" s="35"/>
      <c r="V54" s="37"/>
      <c r="W54" s="38"/>
      <c r="X54" s="38"/>
      <c r="Y54" s="35"/>
      <c r="Z54" s="14"/>
      <c r="AA54" s="35"/>
      <c r="AB54" s="14"/>
      <c r="AC54" s="35"/>
      <c r="AD54" s="14"/>
      <c r="AE54" s="35"/>
      <c r="AF54" s="14"/>
      <c r="AG54" s="35"/>
      <c r="AH54" s="14"/>
      <c r="AI54" s="39"/>
      <c r="AJ54" s="14"/>
      <c r="AK54" s="15"/>
      <c r="AL54" s="16"/>
      <c r="AM54" s="40"/>
      <c r="AN54" s="41"/>
      <c r="AO54" s="35"/>
      <c r="AP54" s="36"/>
      <c r="AQ54" s="35"/>
      <c r="AR54" s="35"/>
      <c r="AS54" s="35"/>
      <c r="AT54" s="35"/>
      <c r="AU54" s="35"/>
      <c r="AV54" s="35"/>
      <c r="AW54" s="14"/>
      <c r="AX54" s="14"/>
      <c r="AY54" s="14"/>
      <c r="AZ54" s="15"/>
      <c r="BA54" s="15"/>
      <c r="BB54" s="15"/>
      <c r="BC54" s="35"/>
      <c r="BD54" s="42"/>
      <c r="BE54" s="35"/>
      <c r="BF54" s="36"/>
      <c r="BG54" s="35"/>
      <c r="BH54" s="36"/>
      <c r="BI54" s="35"/>
      <c r="BJ54" s="35"/>
      <c r="BK54" s="35"/>
      <c r="BL54" s="14"/>
      <c r="BM54" s="35"/>
      <c r="BN54" s="14"/>
      <c r="BO54" s="35"/>
      <c r="BP54" s="37"/>
      <c r="BQ54" s="35"/>
      <c r="BR54" s="37"/>
      <c r="BS54" s="38"/>
      <c r="BT54" s="38"/>
      <c r="BU54" s="35"/>
      <c r="BV54" s="14"/>
      <c r="BW54" s="35"/>
      <c r="BX54" s="14"/>
      <c r="BY54" s="35"/>
      <c r="BZ54" s="14"/>
      <c r="CA54" s="35"/>
      <c r="CB54" s="14"/>
      <c r="CC54" s="35"/>
      <c r="CD54" s="14"/>
      <c r="CE54" s="39"/>
      <c r="CF54" s="14"/>
      <c r="CG54" s="15"/>
      <c r="CH54" s="16"/>
      <c r="CI54" s="40"/>
      <c r="CJ54" s="41"/>
      <c r="CK54" s="35"/>
      <c r="CL54" s="36"/>
      <c r="CM54" s="35"/>
      <c r="CN54" s="35"/>
      <c r="CO54" s="35"/>
      <c r="CP54" s="35"/>
      <c r="CQ54" s="35"/>
      <c r="CR54" s="35"/>
      <c r="CS54" s="14"/>
      <c r="CT54" s="14"/>
      <c r="CU54" s="14"/>
      <c r="CV54" s="15"/>
      <c r="CW54" s="15"/>
      <c r="CX54" s="15"/>
      <c r="CY54" s="35"/>
      <c r="CZ54" s="42"/>
      <c r="DA54" s="35"/>
      <c r="DB54" s="36"/>
      <c r="DC54" s="35"/>
      <c r="DD54" s="36"/>
      <c r="DE54" s="35"/>
      <c r="DF54" s="35"/>
      <c r="DG54" s="35"/>
      <c r="DH54" s="14"/>
      <c r="DI54" s="35"/>
      <c r="DJ54" s="14"/>
      <c r="DK54" s="35"/>
      <c r="DL54" s="37"/>
      <c r="DM54" s="35"/>
      <c r="DN54" s="37"/>
      <c r="DO54" s="38"/>
      <c r="DP54" s="38"/>
      <c r="DQ54" s="35"/>
      <c r="DR54" s="14"/>
      <c r="DS54" s="35"/>
      <c r="DT54" s="14"/>
      <c r="DU54" s="35"/>
      <c r="DV54" s="14"/>
      <c r="DW54" s="35"/>
      <c r="DX54" s="14"/>
      <c r="DY54" s="35"/>
      <c r="DZ54" s="14"/>
      <c r="EA54" s="39"/>
      <c r="EB54" s="14"/>
      <c r="EC54" s="15"/>
      <c r="ED54" s="16"/>
      <c r="EE54" s="40"/>
      <c r="EF54" s="41"/>
      <c r="EG54" s="35"/>
      <c r="EH54" s="36"/>
      <c r="EI54" s="35"/>
      <c r="EJ54" s="35"/>
      <c r="EK54" s="35"/>
      <c r="EL54" s="35"/>
      <c r="EM54" s="35"/>
      <c r="EN54" s="35"/>
      <c r="EO54" s="14"/>
      <c r="EP54" s="14"/>
      <c r="EQ54" s="14"/>
      <c r="ER54" s="15"/>
      <c r="ES54" s="15"/>
      <c r="ET54" s="15"/>
      <c r="EU54" s="35"/>
      <c r="EV54" s="42"/>
      <c r="EW54" s="35"/>
      <c r="EX54" s="36"/>
      <c r="EY54" s="35"/>
      <c r="EZ54" s="36"/>
      <c r="FA54" s="35"/>
      <c r="FB54" s="35"/>
      <c r="FC54" s="35"/>
      <c r="FD54" s="14"/>
      <c r="FE54" s="35"/>
      <c r="FF54" s="14"/>
      <c r="FG54" s="35"/>
      <c r="FH54" s="37"/>
      <c r="FI54" s="35"/>
      <c r="FJ54" s="37"/>
      <c r="FK54" s="38"/>
      <c r="FL54" s="38"/>
      <c r="FM54" s="35"/>
      <c r="FN54" s="14"/>
      <c r="FO54" s="35"/>
      <c r="FP54" s="14"/>
      <c r="FQ54" s="35"/>
      <c r="FR54" s="14"/>
      <c r="FS54" s="35"/>
      <c r="FT54" s="14"/>
      <c r="FU54" s="35"/>
      <c r="FV54" s="14"/>
      <c r="FW54" s="39"/>
      <c r="FX54" s="14"/>
      <c r="FY54" s="15"/>
      <c r="FZ54" s="16"/>
      <c r="GA54" s="40"/>
      <c r="GB54" s="41"/>
      <c r="GC54" s="35"/>
      <c r="GD54" s="36"/>
      <c r="GE54" s="35"/>
      <c r="GF54" s="35"/>
      <c r="GG54" s="35"/>
      <c r="GH54" s="35"/>
      <c r="GI54" s="35"/>
      <c r="GJ54" s="35"/>
      <c r="GK54" s="14"/>
      <c r="GL54" s="14"/>
      <c r="GM54" s="14"/>
      <c r="GN54" s="15"/>
      <c r="GO54" s="15"/>
      <c r="GP54" s="15"/>
      <c r="GQ54" s="35"/>
      <c r="GR54" s="42"/>
      <c r="GS54" s="35"/>
      <c r="GT54" s="36"/>
      <c r="GU54" s="35"/>
      <c r="GV54" s="36"/>
      <c r="GW54" s="35"/>
      <c r="GX54" s="35"/>
      <c r="GY54" s="35"/>
      <c r="GZ54" s="14"/>
      <c r="HA54" s="35"/>
      <c r="HB54" s="14"/>
      <c r="HC54" s="35"/>
      <c r="HD54" s="37"/>
      <c r="HE54" s="35"/>
      <c r="HF54" s="37"/>
      <c r="HG54" s="38"/>
      <c r="HH54" s="38"/>
      <c r="HI54" s="35"/>
      <c r="HJ54" s="14"/>
      <c r="HK54" s="35"/>
      <c r="HL54" s="14"/>
      <c r="HM54" s="35"/>
      <c r="HN54" s="14"/>
      <c r="HO54" s="35"/>
      <c r="HP54" s="14"/>
      <c r="HQ54" s="35"/>
      <c r="HR54" s="14"/>
      <c r="HS54" s="39"/>
      <c r="HT54" s="14"/>
      <c r="HU54" s="15"/>
      <c r="HV54" s="16"/>
      <c r="HW54" s="40"/>
      <c r="HX54" s="41"/>
      <c r="HY54" s="35"/>
      <c r="HZ54" s="36"/>
      <c r="IA54" s="35"/>
      <c r="IB54" s="35"/>
      <c r="IC54" s="35"/>
      <c r="ID54" s="35"/>
      <c r="IE54" s="35"/>
      <c r="IF54" s="35"/>
      <c r="IG54" s="14"/>
      <c r="IH54" s="14"/>
      <c r="II54" s="14"/>
      <c r="IJ54" s="15"/>
      <c r="IK54" s="15"/>
      <c r="IL54" s="15"/>
      <c r="IM54" s="35"/>
      <c r="IN54" s="42"/>
      <c r="IO54" s="35"/>
      <c r="IP54" s="36"/>
      <c r="IQ54" s="35"/>
      <c r="IR54" s="36"/>
      <c r="IS54" s="35"/>
      <c r="IT54" s="35"/>
      <c r="IU54" s="35"/>
      <c r="IV54" s="14"/>
    </row>
    <row r="55" spans="1:256" s="43" customFormat="1" ht="31.5" customHeight="1">
      <c r="A55" s="6">
        <v>6300000</v>
      </c>
      <c r="B55" s="7" t="s">
        <v>260</v>
      </c>
      <c r="C55" s="4">
        <f>C56+C66</f>
        <v>1229624272</v>
      </c>
      <c r="D55" s="4">
        <f>D56+D66</f>
        <v>327400909</v>
      </c>
      <c r="E55" s="4">
        <f>E56+E66</f>
        <v>362065314</v>
      </c>
      <c r="F55" s="4">
        <f t="shared" si="1"/>
        <v>34664405</v>
      </c>
      <c r="G55" s="11">
        <f t="shared" si="4"/>
        <v>1.1058775466014359</v>
      </c>
      <c r="H55" s="11">
        <f t="shared" si="0"/>
        <v>0.4985262463579761</v>
      </c>
      <c r="I55" s="4">
        <f>I56+I66</f>
        <v>415999526</v>
      </c>
      <c r="J55" s="4">
        <f t="shared" si="2"/>
        <v>-53934212</v>
      </c>
      <c r="K55" s="11">
        <f t="shared" si="3"/>
        <v>0.87035030419722159</v>
      </c>
      <c r="L55" s="36"/>
      <c r="M55" s="35"/>
      <c r="N55" s="35"/>
      <c r="O55" s="35"/>
      <c r="P55" s="14"/>
      <c r="Q55" s="35"/>
      <c r="R55" s="14"/>
      <c r="S55" s="35"/>
      <c r="T55" s="37"/>
      <c r="U55" s="35"/>
      <c r="V55" s="37"/>
      <c r="W55" s="38"/>
      <c r="X55" s="38"/>
      <c r="Y55" s="35"/>
      <c r="Z55" s="14"/>
      <c r="AA55" s="35"/>
      <c r="AB55" s="14"/>
      <c r="AC55" s="35"/>
      <c r="AD55" s="14"/>
      <c r="AE55" s="35"/>
      <c r="AF55" s="14"/>
      <c r="AG55" s="35"/>
      <c r="AH55" s="14"/>
      <c r="AI55" s="39"/>
      <c r="AJ55" s="14"/>
      <c r="AK55" s="15"/>
      <c r="AL55" s="16"/>
      <c r="AM55" s="40"/>
      <c r="AN55" s="41"/>
      <c r="AO55" s="35"/>
      <c r="AP55" s="36"/>
      <c r="AQ55" s="35"/>
      <c r="AR55" s="35"/>
      <c r="AS55" s="35"/>
      <c r="AT55" s="35"/>
      <c r="AU55" s="35"/>
      <c r="AV55" s="35"/>
      <c r="AW55" s="14"/>
      <c r="AX55" s="14"/>
      <c r="AY55" s="14"/>
      <c r="AZ55" s="15"/>
      <c r="BA55" s="15"/>
      <c r="BB55" s="15"/>
      <c r="BC55" s="35"/>
      <c r="BD55" s="42"/>
      <c r="BE55" s="35"/>
      <c r="BF55" s="36"/>
      <c r="BG55" s="35"/>
      <c r="BH55" s="36"/>
      <c r="BI55" s="35"/>
      <c r="BJ55" s="35"/>
      <c r="BK55" s="35"/>
      <c r="BL55" s="14"/>
      <c r="BM55" s="35"/>
      <c r="BN55" s="14"/>
      <c r="BO55" s="35"/>
      <c r="BP55" s="37"/>
      <c r="BQ55" s="35"/>
      <c r="BR55" s="37"/>
      <c r="BS55" s="38"/>
      <c r="BT55" s="38"/>
      <c r="BU55" s="35"/>
      <c r="BV55" s="14"/>
      <c r="BW55" s="35"/>
      <c r="BX55" s="14"/>
      <c r="BY55" s="35"/>
      <c r="BZ55" s="14"/>
      <c r="CA55" s="35"/>
      <c r="CB55" s="14"/>
      <c r="CC55" s="35"/>
      <c r="CD55" s="14"/>
      <c r="CE55" s="39"/>
      <c r="CF55" s="14"/>
      <c r="CG55" s="15"/>
      <c r="CH55" s="16"/>
      <c r="CI55" s="40"/>
      <c r="CJ55" s="41"/>
      <c r="CK55" s="35"/>
      <c r="CL55" s="36"/>
      <c r="CM55" s="35"/>
      <c r="CN55" s="35"/>
      <c r="CO55" s="35"/>
      <c r="CP55" s="35"/>
      <c r="CQ55" s="35"/>
      <c r="CR55" s="35"/>
      <c r="CS55" s="14"/>
      <c r="CT55" s="14"/>
      <c r="CU55" s="14"/>
      <c r="CV55" s="15"/>
      <c r="CW55" s="15"/>
      <c r="CX55" s="15"/>
      <c r="CY55" s="35"/>
      <c r="CZ55" s="42"/>
      <c r="DA55" s="35"/>
      <c r="DB55" s="36"/>
      <c r="DC55" s="35"/>
      <c r="DD55" s="36"/>
      <c r="DE55" s="35"/>
      <c r="DF55" s="35"/>
      <c r="DG55" s="35"/>
      <c r="DH55" s="14"/>
      <c r="DI55" s="35"/>
      <c r="DJ55" s="14"/>
      <c r="DK55" s="35"/>
      <c r="DL55" s="37"/>
      <c r="DM55" s="35"/>
      <c r="DN55" s="37"/>
      <c r="DO55" s="38"/>
      <c r="DP55" s="38"/>
      <c r="DQ55" s="35"/>
      <c r="DR55" s="14"/>
      <c r="DS55" s="35"/>
      <c r="DT55" s="14"/>
      <c r="DU55" s="35"/>
      <c r="DV55" s="14"/>
      <c r="DW55" s="35"/>
      <c r="DX55" s="14"/>
      <c r="DY55" s="35"/>
      <c r="DZ55" s="14"/>
      <c r="EA55" s="39"/>
      <c r="EB55" s="14"/>
      <c r="EC55" s="15"/>
      <c r="ED55" s="16"/>
      <c r="EE55" s="40"/>
      <c r="EF55" s="41"/>
      <c r="EG55" s="35"/>
      <c r="EH55" s="36"/>
      <c r="EI55" s="35"/>
      <c r="EJ55" s="35"/>
      <c r="EK55" s="35"/>
      <c r="EL55" s="35"/>
      <c r="EM55" s="35"/>
      <c r="EN55" s="35"/>
      <c r="EO55" s="14"/>
      <c r="EP55" s="14"/>
      <c r="EQ55" s="14"/>
      <c r="ER55" s="15"/>
      <c r="ES55" s="15"/>
      <c r="ET55" s="15"/>
      <c r="EU55" s="35"/>
      <c r="EV55" s="42"/>
      <c r="EW55" s="35"/>
      <c r="EX55" s="36"/>
      <c r="EY55" s="35"/>
      <c r="EZ55" s="36"/>
      <c r="FA55" s="35"/>
      <c r="FB55" s="35"/>
      <c r="FC55" s="35"/>
      <c r="FD55" s="14"/>
      <c r="FE55" s="35"/>
      <c r="FF55" s="14"/>
      <c r="FG55" s="35"/>
      <c r="FH55" s="37"/>
      <c r="FI55" s="35"/>
      <c r="FJ55" s="37"/>
      <c r="FK55" s="38"/>
      <c r="FL55" s="38"/>
      <c r="FM55" s="35"/>
      <c r="FN55" s="14"/>
      <c r="FO55" s="35"/>
      <c r="FP55" s="14"/>
      <c r="FQ55" s="35"/>
      <c r="FR55" s="14"/>
      <c r="FS55" s="35"/>
      <c r="FT55" s="14"/>
      <c r="FU55" s="35"/>
      <c r="FV55" s="14"/>
      <c r="FW55" s="39"/>
      <c r="FX55" s="14"/>
      <c r="FY55" s="15"/>
      <c r="FZ55" s="16"/>
      <c r="GA55" s="40"/>
      <c r="GB55" s="41"/>
      <c r="GC55" s="35"/>
      <c r="GD55" s="36"/>
      <c r="GE55" s="35"/>
      <c r="GF55" s="35"/>
      <c r="GG55" s="35"/>
      <c r="GH55" s="35"/>
      <c r="GI55" s="35"/>
      <c r="GJ55" s="35"/>
      <c r="GK55" s="14"/>
      <c r="GL55" s="14"/>
      <c r="GM55" s="14"/>
      <c r="GN55" s="15"/>
      <c r="GO55" s="15"/>
      <c r="GP55" s="15"/>
      <c r="GQ55" s="35"/>
      <c r="GR55" s="42"/>
      <c r="GS55" s="35"/>
      <c r="GT55" s="36"/>
      <c r="GU55" s="35"/>
      <c r="GV55" s="36"/>
      <c r="GW55" s="35"/>
      <c r="GX55" s="35"/>
      <c r="GY55" s="35"/>
      <c r="GZ55" s="14"/>
      <c r="HA55" s="35"/>
      <c r="HB55" s="14"/>
      <c r="HC55" s="35"/>
      <c r="HD55" s="37"/>
      <c r="HE55" s="35"/>
      <c r="HF55" s="37"/>
      <c r="HG55" s="38"/>
      <c r="HH55" s="38"/>
      <c r="HI55" s="35"/>
      <c r="HJ55" s="14"/>
      <c r="HK55" s="35"/>
      <c r="HL55" s="14"/>
      <c r="HM55" s="35"/>
      <c r="HN55" s="14"/>
      <c r="HO55" s="35"/>
      <c r="HP55" s="14"/>
      <c r="HQ55" s="35"/>
      <c r="HR55" s="14"/>
      <c r="HS55" s="39"/>
      <c r="HT55" s="14"/>
      <c r="HU55" s="15"/>
      <c r="HV55" s="16"/>
      <c r="HW55" s="40"/>
      <c r="HX55" s="41"/>
      <c r="HY55" s="35"/>
      <c r="HZ55" s="36"/>
      <c r="IA55" s="35"/>
      <c r="IB55" s="35"/>
      <c r="IC55" s="35"/>
      <c r="ID55" s="35"/>
      <c r="IE55" s="35"/>
      <c r="IF55" s="35"/>
      <c r="IG55" s="14"/>
      <c r="IH55" s="14"/>
      <c r="II55" s="14"/>
      <c r="IJ55" s="15"/>
      <c r="IK55" s="15"/>
      <c r="IL55" s="15"/>
      <c r="IM55" s="35"/>
      <c r="IN55" s="42"/>
      <c r="IO55" s="35"/>
      <c r="IP55" s="36"/>
      <c r="IQ55" s="35"/>
      <c r="IR55" s="36"/>
      <c r="IS55" s="35"/>
      <c r="IT55" s="35"/>
      <c r="IU55" s="35"/>
      <c r="IV55" s="14"/>
    </row>
    <row r="56" spans="1:256" s="43" customFormat="1" ht="17.25" customHeight="1">
      <c r="A56" s="6">
        <v>6340000</v>
      </c>
      <c r="B56" s="7" t="s">
        <v>172</v>
      </c>
      <c r="C56" s="4">
        <f>C57+C58+C59+C60+C61+C62+C63+C64+C65</f>
        <v>261603634</v>
      </c>
      <c r="D56" s="4">
        <f>D57+D58+D59+D60+D61+D62+D63+D64+D65</f>
        <v>65400909</v>
      </c>
      <c r="E56" s="4">
        <f>E57+E58+E59+E60+E61+E62+E63+E64+E65</f>
        <v>53783551</v>
      </c>
      <c r="F56" s="4">
        <f t="shared" si="1"/>
        <v>-11617358</v>
      </c>
      <c r="G56" s="11">
        <f t="shared" si="4"/>
        <v>0.82236702551030294</v>
      </c>
      <c r="H56" s="11">
        <f t="shared" si="0"/>
        <v>7.4054350856245704E-2</v>
      </c>
      <c r="I56" s="4">
        <f>I57+I58+I59+I60+I61+I62+I63+I64+I65</f>
        <v>62786400</v>
      </c>
      <c r="J56" s="4">
        <f t="shared" si="2"/>
        <v>-9002849</v>
      </c>
      <c r="K56" s="11">
        <f t="shared" si="3"/>
        <v>0.85661147955608219</v>
      </c>
      <c r="L56" s="36"/>
      <c r="M56" s="35"/>
      <c r="N56" s="35"/>
      <c r="O56" s="35"/>
      <c r="P56" s="14"/>
      <c r="Q56" s="35"/>
      <c r="R56" s="14"/>
      <c r="S56" s="35"/>
      <c r="T56" s="37"/>
      <c r="U56" s="35"/>
      <c r="V56" s="37"/>
      <c r="W56" s="38"/>
      <c r="X56" s="38"/>
      <c r="Y56" s="35"/>
      <c r="Z56" s="14"/>
      <c r="AA56" s="35"/>
      <c r="AB56" s="14"/>
      <c r="AC56" s="35"/>
      <c r="AD56" s="14"/>
      <c r="AE56" s="35"/>
      <c r="AF56" s="14"/>
      <c r="AG56" s="35"/>
      <c r="AH56" s="14"/>
      <c r="AI56" s="39"/>
      <c r="AJ56" s="14"/>
      <c r="AK56" s="15"/>
      <c r="AL56" s="16"/>
      <c r="AM56" s="40"/>
      <c r="AN56" s="41"/>
      <c r="AO56" s="35"/>
      <c r="AP56" s="36"/>
      <c r="AQ56" s="35"/>
      <c r="AR56" s="35"/>
      <c r="AS56" s="35"/>
      <c r="AT56" s="35"/>
      <c r="AU56" s="35"/>
      <c r="AV56" s="35"/>
      <c r="AW56" s="14"/>
      <c r="AX56" s="14"/>
      <c r="AY56" s="14"/>
      <c r="AZ56" s="15"/>
      <c r="BA56" s="15"/>
      <c r="BB56" s="15"/>
      <c r="BC56" s="35"/>
      <c r="BD56" s="42"/>
      <c r="BE56" s="35"/>
      <c r="BF56" s="36"/>
      <c r="BG56" s="35"/>
      <c r="BH56" s="36"/>
      <c r="BI56" s="35"/>
      <c r="BJ56" s="35"/>
      <c r="BK56" s="35"/>
      <c r="BL56" s="14"/>
      <c r="BM56" s="35"/>
      <c r="BN56" s="14"/>
      <c r="BO56" s="35"/>
      <c r="BP56" s="37"/>
      <c r="BQ56" s="35"/>
      <c r="BR56" s="37"/>
      <c r="BS56" s="38"/>
      <c r="BT56" s="38"/>
      <c r="BU56" s="35"/>
      <c r="BV56" s="14"/>
      <c r="BW56" s="35"/>
      <c r="BX56" s="14"/>
      <c r="BY56" s="35"/>
      <c r="BZ56" s="14"/>
      <c r="CA56" s="35"/>
      <c r="CB56" s="14"/>
      <c r="CC56" s="35"/>
      <c r="CD56" s="14"/>
      <c r="CE56" s="39"/>
      <c r="CF56" s="14"/>
      <c r="CG56" s="15"/>
      <c r="CH56" s="16"/>
      <c r="CI56" s="40"/>
      <c r="CJ56" s="41"/>
      <c r="CK56" s="35"/>
      <c r="CL56" s="36"/>
      <c r="CM56" s="35"/>
      <c r="CN56" s="35"/>
      <c r="CO56" s="35"/>
      <c r="CP56" s="35"/>
      <c r="CQ56" s="35"/>
      <c r="CR56" s="35"/>
      <c r="CS56" s="14"/>
      <c r="CT56" s="14"/>
      <c r="CU56" s="14"/>
      <c r="CV56" s="15"/>
      <c r="CW56" s="15"/>
      <c r="CX56" s="15"/>
      <c r="CY56" s="35"/>
      <c r="CZ56" s="42"/>
      <c r="DA56" s="35"/>
      <c r="DB56" s="36"/>
      <c r="DC56" s="35"/>
      <c r="DD56" s="36"/>
      <c r="DE56" s="35"/>
      <c r="DF56" s="35"/>
      <c r="DG56" s="35"/>
      <c r="DH56" s="14"/>
      <c r="DI56" s="35"/>
      <c r="DJ56" s="14"/>
      <c r="DK56" s="35"/>
      <c r="DL56" s="37"/>
      <c r="DM56" s="35"/>
      <c r="DN56" s="37"/>
      <c r="DO56" s="38"/>
      <c r="DP56" s="38"/>
      <c r="DQ56" s="35"/>
      <c r="DR56" s="14"/>
      <c r="DS56" s="35"/>
      <c r="DT56" s="14"/>
      <c r="DU56" s="35"/>
      <c r="DV56" s="14"/>
      <c r="DW56" s="35"/>
      <c r="DX56" s="14"/>
      <c r="DY56" s="35"/>
      <c r="DZ56" s="14"/>
      <c r="EA56" s="39"/>
      <c r="EB56" s="14"/>
      <c r="EC56" s="15"/>
      <c r="ED56" s="16"/>
      <c r="EE56" s="40"/>
      <c r="EF56" s="41"/>
      <c r="EG56" s="35"/>
      <c r="EH56" s="36"/>
      <c r="EI56" s="35"/>
      <c r="EJ56" s="35"/>
      <c r="EK56" s="35"/>
      <c r="EL56" s="35"/>
      <c r="EM56" s="35"/>
      <c r="EN56" s="35"/>
      <c r="EO56" s="14"/>
      <c r="EP56" s="14"/>
      <c r="EQ56" s="14"/>
      <c r="ER56" s="15"/>
      <c r="ES56" s="15"/>
      <c r="ET56" s="15"/>
      <c r="EU56" s="35"/>
      <c r="EV56" s="42"/>
      <c r="EW56" s="35"/>
      <c r="EX56" s="36"/>
      <c r="EY56" s="35"/>
      <c r="EZ56" s="36"/>
      <c r="FA56" s="35"/>
      <c r="FB56" s="35"/>
      <c r="FC56" s="35"/>
      <c r="FD56" s="14"/>
      <c r="FE56" s="35"/>
      <c r="FF56" s="14"/>
      <c r="FG56" s="35"/>
      <c r="FH56" s="37"/>
      <c r="FI56" s="35"/>
      <c r="FJ56" s="37"/>
      <c r="FK56" s="38"/>
      <c r="FL56" s="38"/>
      <c r="FM56" s="35"/>
      <c r="FN56" s="14"/>
      <c r="FO56" s="35"/>
      <c r="FP56" s="14"/>
      <c r="FQ56" s="35"/>
      <c r="FR56" s="14"/>
      <c r="FS56" s="35"/>
      <c r="FT56" s="14"/>
      <c r="FU56" s="35"/>
      <c r="FV56" s="14"/>
      <c r="FW56" s="39"/>
      <c r="FX56" s="14"/>
      <c r="FY56" s="15"/>
      <c r="FZ56" s="16"/>
      <c r="GA56" s="40"/>
      <c r="GB56" s="41"/>
      <c r="GC56" s="35"/>
      <c r="GD56" s="36"/>
      <c r="GE56" s="35"/>
      <c r="GF56" s="35"/>
      <c r="GG56" s="35"/>
      <c r="GH56" s="35"/>
      <c r="GI56" s="35"/>
      <c r="GJ56" s="35"/>
      <c r="GK56" s="14"/>
      <c r="GL56" s="14"/>
      <c r="GM56" s="14"/>
      <c r="GN56" s="15"/>
      <c r="GO56" s="15"/>
      <c r="GP56" s="15"/>
      <c r="GQ56" s="35"/>
      <c r="GR56" s="42"/>
      <c r="GS56" s="35"/>
      <c r="GT56" s="36"/>
      <c r="GU56" s="35"/>
      <c r="GV56" s="36"/>
      <c r="GW56" s="35"/>
      <c r="GX56" s="35"/>
      <c r="GY56" s="35"/>
      <c r="GZ56" s="14"/>
      <c r="HA56" s="35"/>
      <c r="HB56" s="14"/>
      <c r="HC56" s="35"/>
      <c r="HD56" s="37"/>
      <c r="HE56" s="35"/>
      <c r="HF56" s="37"/>
      <c r="HG56" s="38"/>
      <c r="HH56" s="38"/>
      <c r="HI56" s="35"/>
      <c r="HJ56" s="14"/>
      <c r="HK56" s="35"/>
      <c r="HL56" s="14"/>
      <c r="HM56" s="35"/>
      <c r="HN56" s="14"/>
      <c r="HO56" s="35"/>
      <c r="HP56" s="14"/>
      <c r="HQ56" s="35"/>
      <c r="HR56" s="14"/>
      <c r="HS56" s="39"/>
      <c r="HT56" s="14"/>
      <c r="HU56" s="15"/>
      <c r="HV56" s="16"/>
      <c r="HW56" s="40"/>
      <c r="HX56" s="41"/>
      <c r="HY56" s="35"/>
      <c r="HZ56" s="36"/>
      <c r="IA56" s="35"/>
      <c r="IB56" s="35"/>
      <c r="IC56" s="35"/>
      <c r="ID56" s="35"/>
      <c r="IE56" s="35"/>
      <c r="IF56" s="35"/>
      <c r="IG56" s="14"/>
      <c r="IH56" s="14"/>
      <c r="II56" s="14"/>
      <c r="IJ56" s="15"/>
      <c r="IK56" s="15"/>
      <c r="IL56" s="15"/>
      <c r="IM56" s="35"/>
      <c r="IN56" s="42"/>
      <c r="IO56" s="35"/>
      <c r="IP56" s="36"/>
      <c r="IQ56" s="35"/>
      <c r="IR56" s="36"/>
      <c r="IS56" s="35"/>
      <c r="IT56" s="35"/>
      <c r="IU56" s="35"/>
      <c r="IV56" s="14"/>
    </row>
    <row r="57" spans="1:256" ht="94.5" customHeight="1">
      <c r="A57" s="13">
        <v>6340100</v>
      </c>
      <c r="B57" s="7" t="s">
        <v>173</v>
      </c>
      <c r="C57" s="4">
        <v>210299292</v>
      </c>
      <c r="D57" s="4">
        <v>52574823</v>
      </c>
      <c r="E57" s="4">
        <v>45700000</v>
      </c>
      <c r="F57" s="4">
        <f t="shared" si="1"/>
        <v>-6874823</v>
      </c>
      <c r="G57" s="11">
        <f t="shared" si="4"/>
        <v>0.86923735340012465</v>
      </c>
      <c r="H57" s="11">
        <f t="shared" si="0"/>
        <v>6.2924142627370006E-2</v>
      </c>
      <c r="I57" s="4">
        <v>53500000</v>
      </c>
      <c r="J57" s="4">
        <f t="shared" si="2"/>
        <v>-7800000</v>
      </c>
      <c r="K57" s="11">
        <f t="shared" si="3"/>
        <v>0.85420560747663554</v>
      </c>
    </row>
    <row r="58" spans="1:256" ht="62.25" customHeight="1">
      <c r="A58" s="13">
        <v>6340200</v>
      </c>
      <c r="B58" s="7" t="s">
        <v>174</v>
      </c>
      <c r="C58" s="4">
        <v>111652</v>
      </c>
      <c r="D58" s="4">
        <v>27913</v>
      </c>
      <c r="E58" s="4">
        <v>27913</v>
      </c>
      <c r="F58" s="4">
        <f t="shared" si="1"/>
        <v>0</v>
      </c>
      <c r="G58" s="30">
        <f t="shared" si="4"/>
        <v>1</v>
      </c>
      <c r="H58" s="11">
        <f t="shared" si="0"/>
        <v>3.8433295255093631E-5</v>
      </c>
      <c r="I58" s="4">
        <v>27902</v>
      </c>
      <c r="J58" s="4">
        <f t="shared" si="2"/>
        <v>11</v>
      </c>
      <c r="K58" s="11">
        <f t="shared" si="3"/>
        <v>1.00039423697226</v>
      </c>
    </row>
    <row r="59" spans="1:256" ht="79.5" customHeight="1">
      <c r="A59" s="13">
        <v>6340500</v>
      </c>
      <c r="B59" s="7" t="s">
        <v>175</v>
      </c>
      <c r="C59" s="4">
        <v>42613018</v>
      </c>
      <c r="D59" s="4">
        <v>10653255</v>
      </c>
      <c r="E59" s="4">
        <v>6271335</v>
      </c>
      <c r="F59" s="4">
        <f t="shared" si="1"/>
        <v>-4381920</v>
      </c>
      <c r="G59" s="11">
        <f t="shared" si="4"/>
        <v>0.58867782663608448</v>
      </c>
      <c r="H59" s="11">
        <f t="shared" si="0"/>
        <v>8.6349754486655904E-3</v>
      </c>
      <c r="I59" s="4">
        <v>7534049</v>
      </c>
      <c r="J59" s="4">
        <f t="shared" si="2"/>
        <v>-1262714</v>
      </c>
      <c r="K59" s="11">
        <f t="shared" si="3"/>
        <v>0.83239901943828609</v>
      </c>
    </row>
    <row r="60" spans="1:256" ht="45.75" customHeight="1">
      <c r="A60" s="13">
        <v>6340600</v>
      </c>
      <c r="B60" s="7" t="s">
        <v>176</v>
      </c>
      <c r="C60" s="4">
        <v>546250</v>
      </c>
      <c r="D60" s="4">
        <v>136562</v>
      </c>
      <c r="E60" s="4">
        <v>19470</v>
      </c>
      <c r="F60" s="4">
        <f t="shared" si="1"/>
        <v>-117092</v>
      </c>
      <c r="G60" s="11">
        <f t="shared" si="4"/>
        <v>0.14257260438482156</v>
      </c>
      <c r="H60" s="11">
        <f t="shared" si="0"/>
        <v>2.680816317187952E-5</v>
      </c>
      <c r="I60" s="4">
        <v>0</v>
      </c>
      <c r="J60" s="4">
        <f t="shared" si="2"/>
        <v>19470</v>
      </c>
      <c r="K60" s="11">
        <v>0</v>
      </c>
    </row>
    <row r="61" spans="1:256" ht="65.25" customHeight="1">
      <c r="A61" s="13">
        <v>6340700</v>
      </c>
      <c r="B61" s="7" t="s">
        <v>177</v>
      </c>
      <c r="C61" s="4">
        <v>7471882</v>
      </c>
      <c r="D61" s="4">
        <v>1867970</v>
      </c>
      <c r="E61" s="4">
        <v>1705611</v>
      </c>
      <c r="F61" s="4">
        <f t="shared" si="1"/>
        <v>-162359</v>
      </c>
      <c r="G61" s="11">
        <f t="shared" si="4"/>
        <v>0.91308265122030863</v>
      </c>
      <c r="H61" s="11">
        <f t="shared" si="0"/>
        <v>2.3484487927967436E-3</v>
      </c>
      <c r="I61" s="4">
        <v>1688195</v>
      </c>
      <c r="J61" s="4">
        <f t="shared" si="2"/>
        <v>17416</v>
      </c>
      <c r="K61" s="11">
        <v>0</v>
      </c>
    </row>
    <row r="62" spans="1:256" ht="30.75" customHeight="1">
      <c r="A62" s="13">
        <v>6340800</v>
      </c>
      <c r="B62" s="7" t="s">
        <v>178</v>
      </c>
      <c r="C62" s="4">
        <v>240638</v>
      </c>
      <c r="D62" s="4">
        <v>60160</v>
      </c>
      <c r="E62" s="4">
        <v>59222</v>
      </c>
      <c r="F62" s="4">
        <f t="shared" si="1"/>
        <v>-938</v>
      </c>
      <c r="G62" s="11">
        <f t="shared" si="4"/>
        <v>0.98440824468085109</v>
      </c>
      <c r="H62" s="11">
        <f t="shared" si="0"/>
        <v>8.1542528986391826E-5</v>
      </c>
      <c r="I62" s="4">
        <v>36254</v>
      </c>
      <c r="J62" s="4">
        <f t="shared" si="2"/>
        <v>22968</v>
      </c>
      <c r="K62" s="11">
        <f t="shared" si="3"/>
        <v>1.6335300932310917</v>
      </c>
    </row>
    <row r="63" spans="1:256" ht="47.25">
      <c r="A63" s="13">
        <v>6340900</v>
      </c>
      <c r="B63" s="7" t="s">
        <v>179</v>
      </c>
      <c r="C63" s="4">
        <v>20710</v>
      </c>
      <c r="D63" s="4">
        <v>5178</v>
      </c>
      <c r="E63" s="4">
        <v>0</v>
      </c>
      <c r="F63" s="4">
        <f t="shared" si="1"/>
        <v>-5178</v>
      </c>
      <c r="G63" s="11">
        <f t="shared" si="4"/>
        <v>0</v>
      </c>
      <c r="H63" s="11">
        <f t="shared" si="0"/>
        <v>0</v>
      </c>
      <c r="I63" s="4">
        <v>0</v>
      </c>
      <c r="J63" s="4">
        <f t="shared" si="2"/>
        <v>0</v>
      </c>
      <c r="K63" s="11">
        <v>0</v>
      </c>
    </row>
    <row r="64" spans="1:256" ht="30.75" customHeight="1">
      <c r="A64" s="13">
        <v>6340950</v>
      </c>
      <c r="B64" s="7" t="s">
        <v>180</v>
      </c>
      <c r="C64" s="4">
        <v>300192</v>
      </c>
      <c r="D64" s="4">
        <v>75048</v>
      </c>
      <c r="E64" s="4">
        <v>0</v>
      </c>
      <c r="F64" s="4">
        <f t="shared" si="1"/>
        <v>-75048</v>
      </c>
      <c r="G64" s="11">
        <f t="shared" si="4"/>
        <v>0</v>
      </c>
      <c r="H64" s="11">
        <f t="shared" si="0"/>
        <v>0</v>
      </c>
      <c r="I64" s="4">
        <v>0</v>
      </c>
      <c r="J64" s="4">
        <f t="shared" si="2"/>
        <v>0</v>
      </c>
      <c r="K64" s="11">
        <v>0</v>
      </c>
    </row>
    <row r="65" spans="1:11" ht="30" customHeight="1">
      <c r="A65" s="13">
        <v>6340960</v>
      </c>
      <c r="B65" s="7" t="s">
        <v>255</v>
      </c>
      <c r="C65" s="4">
        <v>0</v>
      </c>
      <c r="D65" s="4">
        <v>0</v>
      </c>
      <c r="E65" s="4">
        <v>0</v>
      </c>
      <c r="F65" s="4">
        <f t="shared" si="1"/>
        <v>0</v>
      </c>
      <c r="G65" s="11"/>
      <c r="H65" s="11">
        <f t="shared" si="0"/>
        <v>0</v>
      </c>
      <c r="I65" s="4">
        <v>0</v>
      </c>
      <c r="J65" s="4">
        <f t="shared" si="2"/>
        <v>0</v>
      </c>
      <c r="K65" s="11">
        <v>0</v>
      </c>
    </row>
    <row r="66" spans="1:11" ht="30.75" customHeight="1">
      <c r="A66" s="6">
        <v>6360000</v>
      </c>
      <c r="B66" s="7" t="s">
        <v>262</v>
      </c>
      <c r="C66" s="4">
        <f>C67+C68</f>
        <v>968020638</v>
      </c>
      <c r="D66" s="4">
        <f>D67+D68</f>
        <v>262000000</v>
      </c>
      <c r="E66" s="4">
        <f>E67+E68</f>
        <v>308281763</v>
      </c>
      <c r="F66" s="4">
        <f t="shared" si="1"/>
        <v>46281763</v>
      </c>
      <c r="G66" s="11">
        <f t="shared" si="4"/>
        <v>1.1766479503816794</v>
      </c>
      <c r="H66" s="11">
        <f t="shared" si="0"/>
        <v>0.42447189550173037</v>
      </c>
      <c r="I66" s="4">
        <f>I67+I68</f>
        <v>353213126</v>
      </c>
      <c r="J66" s="4">
        <f t="shared" si="2"/>
        <v>-44931363</v>
      </c>
      <c r="K66" s="11">
        <f t="shared" si="3"/>
        <v>0.87279248789865183</v>
      </c>
    </row>
    <row r="67" spans="1:11" ht="30.75" customHeight="1">
      <c r="A67" s="6">
        <v>6360100</v>
      </c>
      <c r="B67" s="7" t="s">
        <v>183</v>
      </c>
      <c r="C67" s="4">
        <v>968020638</v>
      </c>
      <c r="D67" s="4">
        <v>262000000</v>
      </c>
      <c r="E67" s="4">
        <v>251000000</v>
      </c>
      <c r="F67" s="4">
        <f t="shared" si="1"/>
        <v>-11000000</v>
      </c>
      <c r="G67" s="11">
        <f t="shared" si="4"/>
        <v>0.9580152671755725</v>
      </c>
      <c r="H67" s="11">
        <f t="shared" si="0"/>
        <v>0.34560087088555519</v>
      </c>
      <c r="I67" s="4">
        <v>261000000</v>
      </c>
      <c r="J67" s="4">
        <f t="shared" si="2"/>
        <v>-10000000</v>
      </c>
      <c r="K67" s="11">
        <f t="shared" si="3"/>
        <v>0.96168582375478928</v>
      </c>
    </row>
    <row r="68" spans="1:11" s="27" customFormat="1" ht="30.75" customHeight="1">
      <c r="A68" s="6">
        <v>6410000</v>
      </c>
      <c r="B68" s="7" t="s">
        <v>254</v>
      </c>
      <c r="C68" s="25">
        <f>SUM(C69:C70)</f>
        <v>0</v>
      </c>
      <c r="D68" s="25">
        <f>SUM(D69:D70)</f>
        <v>0</v>
      </c>
      <c r="E68" s="4">
        <v>57281763</v>
      </c>
      <c r="F68" s="4">
        <f t="shared" si="1"/>
        <v>57281763</v>
      </c>
      <c r="G68" s="11"/>
      <c r="H68" s="11">
        <f t="shared" si="0"/>
        <v>7.8871024616175192E-2</v>
      </c>
      <c r="I68" s="25">
        <f>SUM(I69:I70)</f>
        <v>92213126</v>
      </c>
      <c r="J68" s="4">
        <f t="shared" si="2"/>
        <v>-34931363</v>
      </c>
      <c r="K68" s="11">
        <f t="shared" si="3"/>
        <v>0.62118882077590554</v>
      </c>
    </row>
    <row r="69" spans="1:11" s="27" customFormat="1" ht="48" customHeight="1">
      <c r="A69" s="13">
        <v>6410100</v>
      </c>
      <c r="B69" s="7" t="s">
        <v>184</v>
      </c>
      <c r="C69" s="4">
        <v>0</v>
      </c>
      <c r="D69" s="4">
        <v>0</v>
      </c>
      <c r="E69" s="4">
        <v>57259900</v>
      </c>
      <c r="F69" s="4">
        <f t="shared" si="1"/>
        <v>57259900</v>
      </c>
      <c r="G69" s="11"/>
      <c r="H69" s="11">
        <f t="shared" si="0"/>
        <v>7.8840921541114745E-2</v>
      </c>
      <c r="I69" s="4">
        <v>92204865</v>
      </c>
      <c r="J69" s="4">
        <f t="shared" si="2"/>
        <v>-34944965</v>
      </c>
      <c r="K69" s="11">
        <f t="shared" si="3"/>
        <v>0.62100736224710051</v>
      </c>
    </row>
    <row r="70" spans="1:11" s="27" customFormat="1" ht="30.75" customHeight="1">
      <c r="A70" s="13">
        <v>6410200</v>
      </c>
      <c r="B70" s="7" t="s">
        <v>185</v>
      </c>
      <c r="C70" s="4">
        <v>0</v>
      </c>
      <c r="D70" s="4">
        <v>0</v>
      </c>
      <c r="E70" s="4">
        <v>21863</v>
      </c>
      <c r="F70" s="4">
        <f t="shared" si="1"/>
        <v>21863</v>
      </c>
      <c r="G70" s="11"/>
      <c r="H70" s="11">
        <f t="shared" si="0"/>
        <v>3.0103075060441806E-5</v>
      </c>
      <c r="I70" s="4">
        <v>8261</v>
      </c>
      <c r="J70" s="4">
        <f t="shared" si="2"/>
        <v>13602</v>
      </c>
      <c r="K70" s="11">
        <f t="shared" si="3"/>
        <v>2.6465318968647864</v>
      </c>
    </row>
    <row r="71" spans="1:11">
      <c r="A71" s="6"/>
      <c r="B71" s="7" t="s">
        <v>304</v>
      </c>
      <c r="C71" s="4">
        <f>C16+C43+C55</f>
        <v>2747350366</v>
      </c>
      <c r="D71" s="4">
        <f>D16+D43+D55</f>
        <v>678434871.75</v>
      </c>
      <c r="E71" s="4">
        <f>E13+E16+E43+E55</f>
        <v>726271318</v>
      </c>
      <c r="F71" s="4">
        <f t="shared" si="1"/>
        <v>47836446.25</v>
      </c>
      <c r="G71" s="11">
        <f t="shared" si="4"/>
        <v>1.0705100050747798</v>
      </c>
      <c r="H71" s="11">
        <f t="shared" si="0"/>
        <v>1</v>
      </c>
      <c r="I71" s="4">
        <f>I13+I16+I43+I55</f>
        <v>808948488.01999998</v>
      </c>
      <c r="J71" s="4">
        <f>E71-I71</f>
        <v>-82677170.019999981</v>
      </c>
      <c r="K71" s="11">
        <f>E71/I71</f>
        <v>0.89779674324830938</v>
      </c>
    </row>
    <row r="72" spans="1:11" hidden="1">
      <c r="E72" s="52">
        <f>E71-E68</f>
        <v>668989555</v>
      </c>
      <c r="H72" s="11">
        <f t="shared" si="0"/>
        <v>0.92112897538382477</v>
      </c>
    </row>
    <row r="73" spans="1:11" hidden="1">
      <c r="E73" s="52">
        <f>E71-E68-E13</f>
        <v>648437788</v>
      </c>
      <c r="H73" s="11">
        <f t="shared" si="0"/>
        <v>0.89283133166495221</v>
      </c>
    </row>
  </sheetData>
  <mergeCells count="16">
    <mergeCell ref="J11:K11"/>
    <mergeCell ref="I11:I12"/>
    <mergeCell ref="A7:K7"/>
    <mergeCell ref="H11:H12"/>
    <mergeCell ref="A11:A12"/>
    <mergeCell ref="B11:B12"/>
    <mergeCell ref="C11:C12"/>
    <mergeCell ref="D11:E11"/>
    <mergeCell ref="F11:G11"/>
    <mergeCell ref="A8:K8"/>
    <mergeCell ref="A10:K10"/>
    <mergeCell ref="G1:J1"/>
    <mergeCell ref="G2:J2"/>
    <mergeCell ref="G3:J3"/>
    <mergeCell ref="G4:J4"/>
    <mergeCell ref="G5:J5"/>
  </mergeCells>
  <phoneticPr fontId="0" type="noConversion"/>
  <pageMargins left="0.19685039370078741" right="0.19685039370078741" top="0.59055118110236227" bottom="0.39370078740157483" header="0.19685039370078741" footer="0.19685039370078741"/>
  <pageSetup paperSize="9" scale="74" firstPageNumber="3" fitToHeight="0" orientation="landscape" useFirstPageNumber="1" r:id="rId1"/>
  <headerFooter>
    <oddHeader>&amp;C&amp;P</oddHeader>
  </headerFooter>
  <rowBreaks count="2" manualBreakCount="2">
    <brk id="49" max="10" man="1"/>
    <brk id="59" max="10" man="1"/>
  </rowBreaks>
  <colBreaks count="1" manualBreakCount="1">
    <brk id="557" max="6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238"/>
  <sheetViews>
    <sheetView zoomScaleSheetLayoutView="100" workbookViewId="0">
      <pane xSplit="5" ySplit="7" topLeftCell="F164" activePane="bottomRight" state="frozen"/>
      <selection pane="topRight" activeCell="G1" sqref="G1"/>
      <selection pane="bottomLeft" activeCell="A7" sqref="A7"/>
      <selection pane="bottomRight" activeCell="N1" sqref="A1:IV1"/>
    </sheetView>
  </sheetViews>
  <sheetFormatPr defaultRowHeight="15.75"/>
  <cols>
    <col min="1" max="1" width="4.42578125" style="22" customWidth="1"/>
    <col min="2" max="2" width="5.42578125" style="22" customWidth="1"/>
    <col min="3" max="3" width="11.42578125" style="19" customWidth="1"/>
    <col min="4" max="4" width="49.5703125" style="24" customWidth="1"/>
    <col min="5" max="5" width="15.140625" style="18" customWidth="1"/>
    <col min="6" max="6" width="16.140625" style="21" customWidth="1"/>
    <col min="7" max="7" width="16.5703125" style="21" customWidth="1"/>
    <col min="8" max="8" width="15.140625" style="22" customWidth="1"/>
    <col min="9" max="9" width="12.42578125" style="58" customWidth="1"/>
    <col min="10" max="10" width="15.140625" style="22" customWidth="1"/>
    <col min="11" max="11" width="15.140625" style="21" customWidth="1"/>
    <col min="12" max="12" width="15" style="22" customWidth="1"/>
    <col min="13" max="13" width="12.5703125" style="22" customWidth="1"/>
    <col min="14" max="16384" width="9.140625" style="22"/>
  </cols>
  <sheetData>
    <row r="2" spans="1:13" ht="15.75" customHeight="1">
      <c r="A2" s="74" t="s">
        <v>306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15.7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3" ht="7.5" customHeight="1"/>
    <row r="5" spans="1:13" ht="15.75" customHeight="1">
      <c r="A5" s="78" t="s">
        <v>189</v>
      </c>
      <c r="B5" s="78"/>
      <c r="C5" s="79" t="s">
        <v>136</v>
      </c>
      <c r="D5" s="71" t="s">
        <v>190</v>
      </c>
      <c r="E5" s="80" t="s">
        <v>312</v>
      </c>
      <c r="F5" s="71" t="s">
        <v>181</v>
      </c>
      <c r="G5" s="71"/>
      <c r="H5" s="77" t="s">
        <v>302</v>
      </c>
      <c r="I5" s="77"/>
      <c r="J5" s="68" t="s">
        <v>253</v>
      </c>
      <c r="K5" s="75" t="s">
        <v>316</v>
      </c>
      <c r="L5" s="77" t="s">
        <v>302</v>
      </c>
      <c r="M5" s="77"/>
    </row>
    <row r="6" spans="1:13" ht="47.25">
      <c r="A6" s="34" t="s">
        <v>191</v>
      </c>
      <c r="B6" s="34" t="s">
        <v>192</v>
      </c>
      <c r="C6" s="79"/>
      <c r="D6" s="71"/>
      <c r="E6" s="80"/>
      <c r="F6" s="33" t="s">
        <v>0</v>
      </c>
      <c r="G6" s="33" t="s">
        <v>1</v>
      </c>
      <c r="H6" s="59" t="s">
        <v>303</v>
      </c>
      <c r="I6" s="60" t="s">
        <v>2</v>
      </c>
      <c r="J6" s="69"/>
      <c r="K6" s="76"/>
      <c r="L6" s="61" t="s">
        <v>303</v>
      </c>
      <c r="M6" s="60" t="s">
        <v>2</v>
      </c>
    </row>
    <row r="7" spans="1:13" ht="21" customHeight="1">
      <c r="A7" s="1" t="s">
        <v>193</v>
      </c>
      <c r="B7" s="1"/>
      <c r="C7" s="2"/>
      <c r="D7" s="23" t="s">
        <v>194</v>
      </c>
      <c r="E7" s="4">
        <f>E8</f>
        <v>29541979</v>
      </c>
      <c r="F7" s="4">
        <f>F8</f>
        <v>4359677</v>
      </c>
      <c r="G7" s="4">
        <f>G8</f>
        <v>3549579</v>
      </c>
      <c r="H7" s="4">
        <f t="shared" ref="H7:H70" si="0">G7-F7</f>
        <v>-810098</v>
      </c>
      <c r="I7" s="11">
        <f>G7/F7</f>
        <v>0.81418394069101907</v>
      </c>
      <c r="J7" s="11">
        <f t="shared" ref="J7:J70" si="1">G7/G$230</f>
        <v>5.4828529948439762E-3</v>
      </c>
      <c r="K7" s="4">
        <f>K8</f>
        <v>3922668</v>
      </c>
      <c r="L7" s="50">
        <f>G7-K7</f>
        <v>-373089</v>
      </c>
      <c r="M7" s="62">
        <f>G7/K7</f>
        <v>0.90488896842659128</v>
      </c>
    </row>
    <row r="8" spans="1:13" ht="48" customHeight="1">
      <c r="A8" s="1"/>
      <c r="B8" s="1" t="s">
        <v>195</v>
      </c>
      <c r="C8" s="2"/>
      <c r="D8" s="23" t="s">
        <v>196</v>
      </c>
      <c r="E8" s="4">
        <f>E9+E225</f>
        <v>29541979</v>
      </c>
      <c r="F8" s="4">
        <f>F9+F225</f>
        <v>4359677</v>
      </c>
      <c r="G8" s="4">
        <f>G9+G225</f>
        <v>3549579</v>
      </c>
      <c r="H8" s="4">
        <f t="shared" si="0"/>
        <v>-810098</v>
      </c>
      <c r="I8" s="11">
        <f t="shared" ref="I8:I17" si="2">G8/F8</f>
        <v>0.81418394069101907</v>
      </c>
      <c r="J8" s="11">
        <f t="shared" si="1"/>
        <v>5.4828529948439762E-3</v>
      </c>
      <c r="K8" s="4">
        <f>K9+K225</f>
        <v>3922668</v>
      </c>
      <c r="L8" s="50">
        <f t="shared" ref="L8:L71" si="3">G8-K8</f>
        <v>-373089</v>
      </c>
      <c r="M8" s="62">
        <f t="shared" ref="M8:M71" si="4">G8/K8</f>
        <v>0.90488896842659128</v>
      </c>
    </row>
    <row r="9" spans="1:13" ht="18" customHeight="1">
      <c r="A9" s="1"/>
      <c r="B9" s="1"/>
      <c r="C9" s="2">
        <v>100000</v>
      </c>
      <c r="D9" s="23" t="s">
        <v>197</v>
      </c>
      <c r="E9" s="4">
        <f>E10+E43</f>
        <v>27551811</v>
      </c>
      <c r="F9" s="4">
        <f>F10+F43</f>
        <v>4359677</v>
      </c>
      <c r="G9" s="4">
        <f>G10+G43</f>
        <v>3549579</v>
      </c>
      <c r="H9" s="4">
        <f t="shared" si="0"/>
        <v>-810098</v>
      </c>
      <c r="I9" s="11">
        <f t="shared" si="2"/>
        <v>0.81418394069101907</v>
      </c>
      <c r="J9" s="11">
        <f t="shared" si="1"/>
        <v>5.4828529948439762E-3</v>
      </c>
      <c r="K9" s="4">
        <f>K10+K43</f>
        <v>3904843</v>
      </c>
      <c r="L9" s="50">
        <f t="shared" si="3"/>
        <v>-355264</v>
      </c>
      <c r="M9" s="62">
        <f t="shared" si="4"/>
        <v>0.90901964560418946</v>
      </c>
    </row>
    <row r="10" spans="1:13" ht="18" customHeight="1">
      <c r="A10" s="1"/>
      <c r="B10" s="1"/>
      <c r="C10" s="2">
        <v>110000</v>
      </c>
      <c r="D10" s="23" t="s">
        <v>198</v>
      </c>
      <c r="E10" s="4">
        <f>E11+E18+E19+E22+E25+E26+E34</f>
        <v>27548541</v>
      </c>
      <c r="F10" s="49">
        <f>F11+F18+F19+F22+F25+F26+F34</f>
        <v>4359677</v>
      </c>
      <c r="G10" s="49">
        <f>G11+G18+G19+G22+G25+G26+G34</f>
        <v>3549579</v>
      </c>
      <c r="H10" s="4">
        <f t="shared" si="0"/>
        <v>-810098</v>
      </c>
      <c r="I10" s="11">
        <f t="shared" si="2"/>
        <v>0.81418394069101907</v>
      </c>
      <c r="J10" s="11">
        <f t="shared" si="1"/>
        <v>5.4828529948439762E-3</v>
      </c>
      <c r="K10" s="4">
        <f>K11+K18+K19+K22+K25+K26+K34</f>
        <v>3904843</v>
      </c>
      <c r="L10" s="50">
        <f t="shared" si="3"/>
        <v>-355264</v>
      </c>
      <c r="M10" s="62">
        <f t="shared" si="4"/>
        <v>0.90901964560418946</v>
      </c>
    </row>
    <row r="11" spans="1:13" ht="18" customHeight="1">
      <c r="A11" s="1"/>
      <c r="B11" s="1"/>
      <c r="C11" s="2">
        <v>110100</v>
      </c>
      <c r="D11" s="23" t="s">
        <v>199</v>
      </c>
      <c r="E11" s="4">
        <f>SUM(E12:E17)</f>
        <v>19249779</v>
      </c>
      <c r="F11" s="49">
        <f>SUM(F12:F17)</f>
        <v>3096444</v>
      </c>
      <c r="G11" s="49">
        <f>SUM(G12:G17)</f>
        <v>2404623</v>
      </c>
      <c r="H11" s="4">
        <f t="shared" si="0"/>
        <v>-691821</v>
      </c>
      <c r="I11" s="11">
        <f t="shared" si="2"/>
        <v>0.77657564612826846</v>
      </c>
      <c r="J11" s="11">
        <f t="shared" si="1"/>
        <v>3.714298066621621E-3</v>
      </c>
      <c r="K11" s="4">
        <f>SUM(K12:K17)</f>
        <v>2621967</v>
      </c>
      <c r="L11" s="50">
        <f t="shared" si="3"/>
        <v>-217344</v>
      </c>
      <c r="M11" s="62">
        <f t="shared" si="4"/>
        <v>0.9171065082054809</v>
      </c>
    </row>
    <row r="12" spans="1:13" ht="18" customHeight="1">
      <c r="A12" s="1"/>
      <c r="B12" s="1"/>
      <c r="C12" s="2">
        <v>110110</v>
      </c>
      <c r="D12" s="23" t="s">
        <v>293</v>
      </c>
      <c r="E12" s="4">
        <v>11866443</v>
      </c>
      <c r="F12" s="49">
        <v>1960610</v>
      </c>
      <c r="G12" s="49">
        <v>1587414</v>
      </c>
      <c r="H12" s="4">
        <f t="shared" si="0"/>
        <v>-373196</v>
      </c>
      <c r="I12" s="11">
        <f t="shared" si="2"/>
        <v>0.80965311816220464</v>
      </c>
      <c r="J12" s="11">
        <f t="shared" si="1"/>
        <v>2.4519971534531998E-3</v>
      </c>
      <c r="K12" s="4">
        <v>1601414</v>
      </c>
      <c r="L12" s="50">
        <f t="shared" si="3"/>
        <v>-14000</v>
      </c>
      <c r="M12" s="62">
        <f t="shared" si="4"/>
        <v>0.99125772598466111</v>
      </c>
    </row>
    <row r="13" spans="1:13" ht="18" customHeight="1">
      <c r="A13" s="1"/>
      <c r="B13" s="1"/>
      <c r="C13" s="2">
        <v>110120</v>
      </c>
      <c r="D13" s="23" t="s">
        <v>294</v>
      </c>
      <c r="E13" s="4">
        <v>1141544</v>
      </c>
      <c r="F13" s="49">
        <v>185386</v>
      </c>
      <c r="G13" s="49">
        <v>114777</v>
      </c>
      <c r="H13" s="4">
        <f t="shared" si="0"/>
        <v>-70609</v>
      </c>
      <c r="I13" s="11">
        <f t="shared" si="2"/>
        <v>0.61912442147734992</v>
      </c>
      <c r="J13" s="11">
        <f t="shared" si="1"/>
        <v>1.7729015699867703E-4</v>
      </c>
      <c r="K13" s="4">
        <v>121092</v>
      </c>
      <c r="L13" s="50">
        <f t="shared" si="3"/>
        <v>-6315</v>
      </c>
      <c r="M13" s="62">
        <f t="shared" si="4"/>
        <v>0.94784956892280248</v>
      </c>
    </row>
    <row r="14" spans="1:13" ht="18" customHeight="1">
      <c r="A14" s="1"/>
      <c r="B14" s="1"/>
      <c r="C14" s="2">
        <v>110130</v>
      </c>
      <c r="D14" s="23" t="s">
        <v>295</v>
      </c>
      <c r="E14" s="4">
        <v>3007049</v>
      </c>
      <c r="F14" s="49">
        <v>451762</v>
      </c>
      <c r="G14" s="49">
        <v>303963</v>
      </c>
      <c r="H14" s="4">
        <f t="shared" si="0"/>
        <v>-147799</v>
      </c>
      <c r="I14" s="11">
        <f t="shared" si="2"/>
        <v>0.67283879564903648</v>
      </c>
      <c r="J14" s="11">
        <f t="shared" si="1"/>
        <v>4.6951608764638273E-4</v>
      </c>
      <c r="K14" s="4">
        <v>563823</v>
      </c>
      <c r="L14" s="50">
        <f t="shared" si="3"/>
        <v>-259860</v>
      </c>
      <c r="M14" s="62">
        <f t="shared" si="4"/>
        <v>0.53911067835118465</v>
      </c>
    </row>
    <row r="15" spans="1:13" ht="18" customHeight="1">
      <c r="A15" s="1"/>
      <c r="B15" s="1"/>
      <c r="C15" s="2">
        <v>110170</v>
      </c>
      <c r="D15" s="23" t="s">
        <v>200</v>
      </c>
      <c r="E15" s="4">
        <v>1977740</v>
      </c>
      <c r="F15" s="49">
        <v>294435</v>
      </c>
      <c r="G15" s="49">
        <v>232976</v>
      </c>
      <c r="H15" s="4">
        <f t="shared" si="0"/>
        <v>-61459</v>
      </c>
      <c r="I15" s="11">
        <f t="shared" si="2"/>
        <v>0.7912646254691188</v>
      </c>
      <c r="J15" s="11">
        <f t="shared" si="1"/>
        <v>3.598661022410743E-4</v>
      </c>
      <c r="K15" s="4">
        <v>170103</v>
      </c>
      <c r="L15" s="50">
        <f t="shared" si="3"/>
        <v>62873</v>
      </c>
      <c r="M15" s="62">
        <f t="shared" si="4"/>
        <v>1.3696172319124296</v>
      </c>
    </row>
    <row r="16" spans="1:13" ht="18" customHeight="1">
      <c r="A16" s="1"/>
      <c r="B16" s="1"/>
      <c r="C16" s="2">
        <v>110180</v>
      </c>
      <c r="D16" s="23" t="s">
        <v>201</v>
      </c>
      <c r="E16" s="4">
        <v>1186644</v>
      </c>
      <c r="F16" s="49">
        <v>196661</v>
      </c>
      <c r="G16" s="49">
        <v>158957</v>
      </c>
      <c r="H16" s="4">
        <f t="shared" si="0"/>
        <v>-37704</v>
      </c>
      <c r="I16" s="11">
        <f t="shared" si="2"/>
        <v>0.80827922160469035</v>
      </c>
      <c r="J16" s="11">
        <f t="shared" si="1"/>
        <v>2.4553274162975773E-4</v>
      </c>
      <c r="K16" s="4">
        <v>160395</v>
      </c>
      <c r="L16" s="50">
        <f t="shared" si="3"/>
        <v>-1438</v>
      </c>
      <c r="M16" s="62">
        <f t="shared" si="4"/>
        <v>0.99103463324916607</v>
      </c>
    </row>
    <row r="17" spans="1:13" ht="18" customHeight="1">
      <c r="A17" s="1"/>
      <c r="B17" s="1"/>
      <c r="C17" s="2">
        <v>110190</v>
      </c>
      <c r="D17" s="23" t="s">
        <v>202</v>
      </c>
      <c r="E17" s="4">
        <v>70359</v>
      </c>
      <c r="F17" s="49">
        <v>7590</v>
      </c>
      <c r="G17" s="49">
        <v>6536</v>
      </c>
      <c r="H17" s="4">
        <f t="shared" si="0"/>
        <v>-1054</v>
      </c>
      <c r="I17" s="11">
        <f t="shared" si="2"/>
        <v>0.86113306982872195</v>
      </c>
      <c r="J17" s="11">
        <f t="shared" si="1"/>
        <v>1.009582465252928E-5</v>
      </c>
      <c r="K17" s="4">
        <v>5140</v>
      </c>
      <c r="L17" s="50">
        <f t="shared" si="3"/>
        <v>1396</v>
      </c>
      <c r="M17" s="62">
        <f t="shared" si="4"/>
        <v>1.2715953307392995</v>
      </c>
    </row>
    <row r="18" spans="1:13" ht="46.5" customHeight="1">
      <c r="A18" s="1"/>
      <c r="B18" s="1"/>
      <c r="C18" s="2">
        <v>110200</v>
      </c>
      <c r="D18" s="23" t="s">
        <v>203</v>
      </c>
      <c r="E18" s="4">
        <v>4539743</v>
      </c>
      <c r="F18" s="49">
        <v>634936</v>
      </c>
      <c r="G18" s="49">
        <v>567449</v>
      </c>
      <c r="H18" s="4">
        <f t="shared" si="0"/>
        <v>-67487</v>
      </c>
      <c r="I18" s="11">
        <f t="shared" ref="I18:I42" si="5">G18/F18</f>
        <v>0.89371054720475762</v>
      </c>
      <c r="J18" s="11">
        <f t="shared" si="1"/>
        <v>8.765094252223206E-4</v>
      </c>
      <c r="K18" s="4">
        <v>630672</v>
      </c>
      <c r="L18" s="50">
        <f t="shared" si="3"/>
        <v>-63223</v>
      </c>
      <c r="M18" s="62">
        <f t="shared" si="4"/>
        <v>0.89975296191998377</v>
      </c>
    </row>
    <row r="19" spans="1:13" ht="34.5" customHeight="1">
      <c r="A19" s="1"/>
      <c r="B19" s="1"/>
      <c r="C19" s="2">
        <v>110300</v>
      </c>
      <c r="D19" s="23" t="s">
        <v>204</v>
      </c>
      <c r="E19" s="4">
        <f>SUM(E20:E21)</f>
        <v>1354325</v>
      </c>
      <c r="F19" s="49">
        <f>SUM(F20:F21)</f>
        <v>88581</v>
      </c>
      <c r="G19" s="49">
        <f>SUM(G20:G21)</f>
        <v>58379</v>
      </c>
      <c r="H19" s="4">
        <f t="shared" si="0"/>
        <v>-30202</v>
      </c>
      <c r="I19" s="11">
        <f t="shared" si="5"/>
        <v>0.65904652239193506</v>
      </c>
      <c r="J19" s="11">
        <f t="shared" si="1"/>
        <v>9.0175053150245838E-5</v>
      </c>
      <c r="K19" s="4">
        <f>SUM(K20:K21)</f>
        <v>144630</v>
      </c>
      <c r="L19" s="50">
        <f t="shared" si="3"/>
        <v>-86251</v>
      </c>
      <c r="M19" s="62">
        <f t="shared" si="4"/>
        <v>0.40364378068173962</v>
      </c>
    </row>
    <row r="20" spans="1:13" ht="18" customHeight="1">
      <c r="A20" s="1"/>
      <c r="B20" s="1"/>
      <c r="C20" s="2">
        <v>110350</v>
      </c>
      <c r="D20" s="23" t="s">
        <v>205</v>
      </c>
      <c r="E20" s="4">
        <v>494241</v>
      </c>
      <c r="F20" s="49">
        <v>23560</v>
      </c>
      <c r="G20" s="49">
        <v>13591</v>
      </c>
      <c r="H20" s="4">
        <f t="shared" si="0"/>
        <v>-9969</v>
      </c>
      <c r="I20" s="11">
        <f t="shared" si="5"/>
        <v>0.57686757215619699</v>
      </c>
      <c r="J20" s="11">
        <f t="shared" si="1"/>
        <v>2.0993322039860074E-5</v>
      </c>
      <c r="K20" s="4">
        <v>43809</v>
      </c>
      <c r="L20" s="50">
        <f t="shared" si="3"/>
        <v>-30218</v>
      </c>
      <c r="M20" s="62">
        <f t="shared" si="4"/>
        <v>0.31023305713437876</v>
      </c>
    </row>
    <row r="21" spans="1:13" ht="30.75" customHeight="1">
      <c r="A21" s="1"/>
      <c r="B21" s="1"/>
      <c r="C21" s="2">
        <v>110360</v>
      </c>
      <c r="D21" s="23" t="s">
        <v>206</v>
      </c>
      <c r="E21" s="4">
        <v>860084</v>
      </c>
      <c r="F21" s="49">
        <v>65021</v>
      </c>
      <c r="G21" s="4">
        <v>44788</v>
      </c>
      <c r="H21" s="4">
        <f t="shared" si="0"/>
        <v>-20233</v>
      </c>
      <c r="I21" s="11">
        <f t="shared" si="5"/>
        <v>0.68882361083342303</v>
      </c>
      <c r="J21" s="11">
        <f t="shared" si="1"/>
        <v>6.9181731110385774E-5</v>
      </c>
      <c r="K21" s="4">
        <v>100821</v>
      </c>
      <c r="L21" s="50">
        <f t="shared" si="3"/>
        <v>-56033</v>
      </c>
      <c r="M21" s="62">
        <f t="shared" si="4"/>
        <v>0.44423284831533111</v>
      </c>
    </row>
    <row r="22" spans="1:13" ht="18" customHeight="1">
      <c r="A22" s="1"/>
      <c r="B22" s="1"/>
      <c r="C22" s="2">
        <v>110400</v>
      </c>
      <c r="D22" s="23" t="s">
        <v>207</v>
      </c>
      <c r="E22" s="4">
        <f>SUM(E23:E23)</f>
        <v>37391</v>
      </c>
      <c r="F22" s="4">
        <f>SUM(F23:F23)</f>
        <v>200</v>
      </c>
      <c r="G22" s="4">
        <f>SUM(G23:G23)</f>
        <v>191</v>
      </c>
      <c r="H22" s="4">
        <f t="shared" si="0"/>
        <v>-9</v>
      </c>
      <c r="I22" s="11">
        <f t="shared" si="5"/>
        <v>0.95499999999999996</v>
      </c>
      <c r="J22" s="11">
        <f t="shared" si="1"/>
        <v>2.9502792359747438E-7</v>
      </c>
      <c r="K22" s="4">
        <f>SUM(K23:K23)</f>
        <v>579</v>
      </c>
      <c r="L22" s="50">
        <f t="shared" si="3"/>
        <v>-388</v>
      </c>
      <c r="M22" s="62">
        <f t="shared" si="4"/>
        <v>0.32987910189982728</v>
      </c>
    </row>
    <row r="23" spans="1:13" ht="35.25" customHeight="1">
      <c r="A23" s="1"/>
      <c r="B23" s="1"/>
      <c r="C23" s="2">
        <v>110410</v>
      </c>
      <c r="D23" s="23" t="s">
        <v>208</v>
      </c>
      <c r="E23" s="45">
        <v>37391</v>
      </c>
      <c r="F23" s="49">
        <v>200</v>
      </c>
      <c r="G23" s="49">
        <v>191</v>
      </c>
      <c r="H23" s="4">
        <f t="shared" si="0"/>
        <v>-9</v>
      </c>
      <c r="I23" s="11">
        <f t="shared" si="5"/>
        <v>0.95499999999999996</v>
      </c>
      <c r="J23" s="11">
        <f t="shared" si="1"/>
        <v>2.9502792359747438E-7</v>
      </c>
      <c r="K23" s="4">
        <v>579</v>
      </c>
      <c r="L23" s="50">
        <f t="shared" si="3"/>
        <v>-388</v>
      </c>
      <c r="M23" s="62">
        <f t="shared" si="4"/>
        <v>0.32987910189982728</v>
      </c>
    </row>
    <row r="24" spans="1:13" ht="18" customHeight="1">
      <c r="A24" s="1"/>
      <c r="B24" s="1"/>
      <c r="C24" s="2">
        <v>110500</v>
      </c>
      <c r="D24" s="23" t="s">
        <v>209</v>
      </c>
      <c r="E24" s="45">
        <v>0</v>
      </c>
      <c r="F24" s="49">
        <v>0</v>
      </c>
      <c r="G24" s="49">
        <v>0</v>
      </c>
      <c r="H24" s="4">
        <f t="shared" si="0"/>
        <v>0</v>
      </c>
      <c r="I24" s="11"/>
      <c r="J24" s="11">
        <f t="shared" si="1"/>
        <v>0</v>
      </c>
      <c r="K24" s="4">
        <v>0</v>
      </c>
      <c r="L24" s="50">
        <f t="shared" si="3"/>
        <v>0</v>
      </c>
      <c r="M24" s="62">
        <v>0</v>
      </c>
    </row>
    <row r="25" spans="1:13" ht="18" customHeight="1">
      <c r="A25" s="1"/>
      <c r="B25" s="1"/>
      <c r="C25" s="2">
        <v>110600</v>
      </c>
      <c r="D25" s="23" t="s">
        <v>210</v>
      </c>
      <c r="E25" s="4">
        <v>628473</v>
      </c>
      <c r="F25" s="50">
        <v>97118</v>
      </c>
      <c r="G25" s="50">
        <v>87207</v>
      </c>
      <c r="H25" s="4">
        <f t="shared" si="0"/>
        <v>-9911</v>
      </c>
      <c r="I25" s="11">
        <f t="shared" si="5"/>
        <v>0.89794888692106511</v>
      </c>
      <c r="J25" s="11">
        <f t="shared" si="1"/>
        <v>1.3470418917887407E-4</v>
      </c>
      <c r="K25" s="4">
        <v>83815</v>
      </c>
      <c r="L25" s="50">
        <f t="shared" si="3"/>
        <v>3392</v>
      </c>
      <c r="M25" s="62">
        <f t="shared" si="4"/>
        <v>1.0404700829207183</v>
      </c>
    </row>
    <row r="26" spans="1:13" ht="18" customHeight="1">
      <c r="A26" s="1"/>
      <c r="B26" s="1"/>
      <c r="C26" s="2">
        <v>110700</v>
      </c>
      <c r="D26" s="23" t="s">
        <v>211</v>
      </c>
      <c r="E26" s="4">
        <f>SUM(E27:E33)</f>
        <v>929587</v>
      </c>
      <c r="F26" s="4">
        <f>SUM(F27:F33)</f>
        <v>271705</v>
      </c>
      <c r="G26" s="4">
        <f>SUM(G27:G33)</f>
        <v>266573</v>
      </c>
      <c r="H26" s="4">
        <f t="shared" si="0"/>
        <v>-5132</v>
      </c>
      <c r="I26" s="11">
        <f t="shared" si="5"/>
        <v>0.9811118676505769</v>
      </c>
      <c r="J26" s="11">
        <f t="shared" si="1"/>
        <v>4.1176166846675148E-4</v>
      </c>
      <c r="K26" s="4">
        <f>SUM(K27:K33)</f>
        <v>250621</v>
      </c>
      <c r="L26" s="50">
        <f t="shared" si="3"/>
        <v>15952</v>
      </c>
      <c r="M26" s="62">
        <f t="shared" si="4"/>
        <v>1.0636498936641383</v>
      </c>
    </row>
    <row r="27" spans="1:13" ht="18" customHeight="1">
      <c r="A27" s="1"/>
      <c r="B27" s="1"/>
      <c r="C27" s="2">
        <v>110710</v>
      </c>
      <c r="D27" s="23" t="s">
        <v>212</v>
      </c>
      <c r="E27" s="4">
        <v>238187</v>
      </c>
      <c r="F27" s="50">
        <v>29547</v>
      </c>
      <c r="G27" s="50">
        <v>27707</v>
      </c>
      <c r="H27" s="4">
        <f t="shared" si="0"/>
        <v>-1840</v>
      </c>
      <c r="I27" s="11">
        <f t="shared" si="5"/>
        <v>0.93772633431482044</v>
      </c>
      <c r="J27" s="11">
        <f t="shared" si="1"/>
        <v>4.2797584707409542E-5</v>
      </c>
      <c r="K27" s="4">
        <v>26348</v>
      </c>
      <c r="L27" s="50">
        <f t="shared" si="3"/>
        <v>1359</v>
      </c>
      <c r="M27" s="62">
        <f t="shared" si="4"/>
        <v>1.0515788674662214</v>
      </c>
    </row>
    <row r="28" spans="1:13" ht="18" customHeight="1">
      <c r="A28" s="1"/>
      <c r="B28" s="1"/>
      <c r="C28" s="2">
        <v>110720</v>
      </c>
      <c r="D28" s="23" t="s">
        <v>213</v>
      </c>
      <c r="E28" s="4">
        <v>431596</v>
      </c>
      <c r="F28" s="50">
        <v>174600</v>
      </c>
      <c r="G28" s="50">
        <v>173580</v>
      </c>
      <c r="H28" s="4">
        <f t="shared" si="0"/>
        <v>-1020</v>
      </c>
      <c r="I28" s="11">
        <f t="shared" si="5"/>
        <v>0.99415807560137459</v>
      </c>
      <c r="J28" s="11">
        <f t="shared" si="1"/>
        <v>2.6812014124633299E-4</v>
      </c>
      <c r="K28" s="4">
        <v>155010</v>
      </c>
      <c r="L28" s="50">
        <f t="shared" si="3"/>
        <v>18570</v>
      </c>
      <c r="M28" s="62">
        <f t="shared" si="4"/>
        <v>1.1197987226630539</v>
      </c>
    </row>
    <row r="29" spans="1:13" ht="18" customHeight="1">
      <c r="A29" s="1"/>
      <c r="B29" s="1"/>
      <c r="C29" s="2">
        <v>110730</v>
      </c>
      <c r="D29" s="23" t="s">
        <v>214</v>
      </c>
      <c r="E29" s="4">
        <v>143472</v>
      </c>
      <c r="F29" s="50">
        <v>37500</v>
      </c>
      <c r="G29" s="50">
        <v>36490</v>
      </c>
      <c r="H29" s="4">
        <f t="shared" si="0"/>
        <v>-1010</v>
      </c>
      <c r="I29" s="11">
        <f t="shared" si="5"/>
        <v>0.97306666666666664</v>
      </c>
      <c r="J29" s="11">
        <f t="shared" si="1"/>
        <v>5.636423524644942E-5</v>
      </c>
      <c r="K29" s="4">
        <v>33637</v>
      </c>
      <c r="L29" s="50">
        <f t="shared" si="3"/>
        <v>2853</v>
      </c>
      <c r="M29" s="62">
        <f t="shared" si="4"/>
        <v>1.0848173142670274</v>
      </c>
    </row>
    <row r="30" spans="1:13" ht="18" customHeight="1">
      <c r="A30" s="1"/>
      <c r="B30" s="1"/>
      <c r="C30" s="2">
        <v>110740</v>
      </c>
      <c r="D30" s="23" t="s">
        <v>215</v>
      </c>
      <c r="E30" s="4">
        <v>19908</v>
      </c>
      <c r="F30" s="50">
        <v>3546</v>
      </c>
      <c r="G30" s="50">
        <v>3246</v>
      </c>
      <c r="H30" s="4">
        <f t="shared" si="0"/>
        <v>-300</v>
      </c>
      <c r="I30" s="11">
        <f t="shared" si="5"/>
        <v>0.91539763113367179</v>
      </c>
      <c r="J30" s="11">
        <f t="shared" si="1"/>
        <v>5.0139300523424179E-6</v>
      </c>
      <c r="K30" s="4">
        <v>3734</v>
      </c>
      <c r="L30" s="50">
        <f t="shared" si="3"/>
        <v>-488</v>
      </c>
      <c r="M30" s="62">
        <f t="shared" si="4"/>
        <v>0.86930905195500807</v>
      </c>
    </row>
    <row r="31" spans="1:13" ht="18" customHeight="1">
      <c r="A31" s="1"/>
      <c r="B31" s="1"/>
      <c r="C31" s="2">
        <v>110750</v>
      </c>
      <c r="D31" s="23" t="s">
        <v>216</v>
      </c>
      <c r="E31" s="4">
        <v>13848</v>
      </c>
      <c r="F31" s="50">
        <v>2462</v>
      </c>
      <c r="G31" s="50">
        <v>2109</v>
      </c>
      <c r="H31" s="4">
        <f t="shared" si="0"/>
        <v>-353</v>
      </c>
      <c r="I31" s="11">
        <f t="shared" si="5"/>
        <v>0.85662063363119412</v>
      </c>
      <c r="J31" s="11">
        <f t="shared" si="1"/>
        <v>3.2576643500893897E-6</v>
      </c>
      <c r="K31" s="4">
        <v>2658</v>
      </c>
      <c r="L31" s="50">
        <f t="shared" si="3"/>
        <v>-549</v>
      </c>
      <c r="M31" s="62">
        <f t="shared" si="4"/>
        <v>0.7934537246049661</v>
      </c>
    </row>
    <row r="32" spans="1:13" ht="18" customHeight="1">
      <c r="A32" s="1"/>
      <c r="B32" s="1"/>
      <c r="C32" s="2">
        <v>110760</v>
      </c>
      <c r="D32" s="23" t="s">
        <v>217</v>
      </c>
      <c r="E32" s="4">
        <v>3388</v>
      </c>
      <c r="F32" s="50">
        <v>550</v>
      </c>
      <c r="G32" s="50">
        <v>545</v>
      </c>
      <c r="H32" s="4">
        <f t="shared" si="0"/>
        <v>-5</v>
      </c>
      <c r="I32" s="11">
        <f t="shared" si="5"/>
        <v>0.99090909090909096</v>
      </c>
      <c r="J32" s="11">
        <f t="shared" si="1"/>
        <v>8.4183360398232217E-7</v>
      </c>
      <c r="K32" s="4">
        <v>785</v>
      </c>
      <c r="L32" s="50">
        <f t="shared" si="3"/>
        <v>-240</v>
      </c>
      <c r="M32" s="62">
        <f t="shared" si="4"/>
        <v>0.69426751592356684</v>
      </c>
    </row>
    <row r="33" spans="1:13" ht="18" customHeight="1">
      <c r="A33" s="1"/>
      <c r="B33" s="1"/>
      <c r="C33" s="2">
        <v>110780</v>
      </c>
      <c r="D33" s="23" t="s">
        <v>218</v>
      </c>
      <c r="E33" s="4">
        <v>79188</v>
      </c>
      <c r="F33" s="50">
        <v>23500</v>
      </c>
      <c r="G33" s="50">
        <v>22896</v>
      </c>
      <c r="H33" s="4">
        <f t="shared" si="0"/>
        <v>-604</v>
      </c>
      <c r="I33" s="11">
        <f t="shared" si="5"/>
        <v>0.97429787234042553</v>
      </c>
      <c r="J33" s="11">
        <f t="shared" si="1"/>
        <v>3.536627926014541E-5</v>
      </c>
      <c r="K33" s="4">
        <v>28449</v>
      </c>
      <c r="L33" s="50">
        <f t="shared" si="3"/>
        <v>-5553</v>
      </c>
      <c r="M33" s="62">
        <f t="shared" si="4"/>
        <v>0.804808604871876</v>
      </c>
    </row>
    <row r="34" spans="1:13" ht="30" customHeight="1">
      <c r="A34" s="1"/>
      <c r="B34" s="1"/>
      <c r="C34" s="2">
        <v>111000</v>
      </c>
      <c r="D34" s="23" t="s">
        <v>219</v>
      </c>
      <c r="E34" s="4">
        <f>SUM(E35:E42)</f>
        <v>809243</v>
      </c>
      <c r="F34" s="4">
        <f>SUM(F35:F42)</f>
        <v>170693</v>
      </c>
      <c r="G34" s="4">
        <f>SUM(G35:G42)</f>
        <v>165157</v>
      </c>
      <c r="H34" s="4">
        <f t="shared" si="0"/>
        <v>-5536</v>
      </c>
      <c r="I34" s="11">
        <f t="shared" si="5"/>
        <v>0.96756750423274529</v>
      </c>
      <c r="J34" s="11">
        <f t="shared" si="1"/>
        <v>2.5510956428056585E-4</v>
      </c>
      <c r="K34" s="4">
        <f>SUM(K35:K42)</f>
        <v>172559</v>
      </c>
      <c r="L34" s="50">
        <f t="shared" si="3"/>
        <v>-7402</v>
      </c>
      <c r="M34" s="62">
        <f t="shared" si="4"/>
        <v>0.95710452656772471</v>
      </c>
    </row>
    <row r="35" spans="1:13" ht="32.25" customHeight="1">
      <c r="A35" s="1"/>
      <c r="B35" s="1"/>
      <c r="C35" s="2">
        <v>111020</v>
      </c>
      <c r="D35" s="23" t="s">
        <v>296</v>
      </c>
      <c r="E35" s="4">
        <v>100372</v>
      </c>
      <c r="F35" s="50">
        <v>15093</v>
      </c>
      <c r="G35" s="50">
        <v>11778</v>
      </c>
      <c r="H35" s="4">
        <f t="shared" si="0"/>
        <v>-3315</v>
      </c>
      <c r="I35" s="11">
        <f t="shared" si="5"/>
        <v>0.78036175710594313</v>
      </c>
      <c r="J35" s="11">
        <f t="shared" si="1"/>
        <v>1.8192873738906037E-5</v>
      </c>
      <c r="K35" s="4">
        <v>13641</v>
      </c>
      <c r="L35" s="50">
        <f t="shared" si="3"/>
        <v>-1863</v>
      </c>
      <c r="M35" s="62">
        <f t="shared" si="4"/>
        <v>0.86342643501209593</v>
      </c>
    </row>
    <row r="36" spans="1:13" ht="18" customHeight="1">
      <c r="A36" s="1"/>
      <c r="B36" s="1"/>
      <c r="C36" s="2">
        <v>111030</v>
      </c>
      <c r="D36" s="23" t="s">
        <v>297</v>
      </c>
      <c r="E36" s="4">
        <v>31906</v>
      </c>
      <c r="F36" s="50">
        <v>2500</v>
      </c>
      <c r="G36" s="50">
        <v>1220</v>
      </c>
      <c r="H36" s="4">
        <f t="shared" si="0"/>
        <v>-1280</v>
      </c>
      <c r="I36" s="11">
        <f t="shared" si="5"/>
        <v>0.48799999999999999</v>
      </c>
      <c r="J36" s="11">
        <f t="shared" si="1"/>
        <v>1.8844715538686843E-6</v>
      </c>
      <c r="K36" s="4">
        <v>0</v>
      </c>
      <c r="L36" s="50">
        <f t="shared" si="3"/>
        <v>1220</v>
      </c>
      <c r="M36" s="62">
        <v>0</v>
      </c>
    </row>
    <row r="37" spans="1:13" ht="18" customHeight="1">
      <c r="A37" s="1"/>
      <c r="B37" s="1"/>
      <c r="C37" s="2">
        <v>111042</v>
      </c>
      <c r="D37" s="23" t="s">
        <v>220</v>
      </c>
      <c r="E37" s="4">
        <v>31053</v>
      </c>
      <c r="F37" s="50">
        <v>0</v>
      </c>
      <c r="G37" s="50">
        <v>0</v>
      </c>
      <c r="H37" s="4">
        <f t="shared" si="0"/>
        <v>0</v>
      </c>
      <c r="I37" s="11">
        <v>0</v>
      </c>
      <c r="J37" s="11">
        <f t="shared" si="1"/>
        <v>0</v>
      </c>
      <c r="K37" s="4">
        <v>935</v>
      </c>
      <c r="L37" s="50">
        <f t="shared" si="3"/>
        <v>-935</v>
      </c>
      <c r="M37" s="62">
        <f t="shared" si="4"/>
        <v>0</v>
      </c>
    </row>
    <row r="38" spans="1:13" ht="18" customHeight="1">
      <c r="A38" s="1"/>
      <c r="B38" s="1"/>
      <c r="C38" s="2">
        <v>111044</v>
      </c>
      <c r="D38" s="23" t="s">
        <v>221</v>
      </c>
      <c r="E38" s="4">
        <v>172017</v>
      </c>
      <c r="F38" s="50">
        <v>0</v>
      </c>
      <c r="G38" s="50">
        <v>0</v>
      </c>
      <c r="H38" s="4">
        <f t="shared" si="0"/>
        <v>0</v>
      </c>
      <c r="I38" s="11">
        <v>0</v>
      </c>
      <c r="J38" s="11">
        <f t="shared" si="1"/>
        <v>0</v>
      </c>
      <c r="K38" s="4">
        <v>0</v>
      </c>
      <c r="L38" s="50">
        <f t="shared" si="3"/>
        <v>0</v>
      </c>
      <c r="M38" s="62">
        <v>0</v>
      </c>
    </row>
    <row r="39" spans="1:13" ht="18" customHeight="1">
      <c r="A39" s="1"/>
      <c r="B39" s="1"/>
      <c r="C39" s="2">
        <v>111045</v>
      </c>
      <c r="D39" s="23" t="s">
        <v>222</v>
      </c>
      <c r="E39" s="4">
        <v>200000</v>
      </c>
      <c r="F39" s="50">
        <v>101500</v>
      </c>
      <c r="G39" s="50">
        <v>101473</v>
      </c>
      <c r="H39" s="4">
        <f t="shared" si="0"/>
        <v>-27</v>
      </c>
      <c r="I39" s="11">
        <f t="shared" si="5"/>
        <v>0.9997339901477833</v>
      </c>
      <c r="J39" s="11">
        <f t="shared" si="1"/>
        <v>1.5674014916862051E-4</v>
      </c>
      <c r="K39" s="4">
        <v>108543</v>
      </c>
      <c r="L39" s="50">
        <f t="shared" si="3"/>
        <v>-7070</v>
      </c>
      <c r="M39" s="62">
        <f t="shared" si="4"/>
        <v>0.93486452373713647</v>
      </c>
    </row>
    <row r="40" spans="1:13" ht="18" customHeight="1">
      <c r="A40" s="1"/>
      <c r="B40" s="1"/>
      <c r="C40" s="2">
        <v>111046</v>
      </c>
      <c r="D40" s="23" t="s">
        <v>223</v>
      </c>
      <c r="E40" s="4">
        <v>5130</v>
      </c>
      <c r="F40" s="50">
        <v>0</v>
      </c>
      <c r="G40" s="50">
        <v>0</v>
      </c>
      <c r="H40" s="4">
        <f t="shared" si="0"/>
        <v>0</v>
      </c>
      <c r="I40" s="11">
        <v>0</v>
      </c>
      <c r="J40" s="11">
        <f t="shared" si="1"/>
        <v>0</v>
      </c>
      <c r="K40" s="4">
        <v>855</v>
      </c>
      <c r="L40" s="50">
        <f t="shared" si="3"/>
        <v>-855</v>
      </c>
      <c r="M40" s="62">
        <f t="shared" si="4"/>
        <v>0</v>
      </c>
    </row>
    <row r="41" spans="1:13" ht="18" customHeight="1">
      <c r="A41" s="1"/>
      <c r="B41" s="1"/>
      <c r="C41" s="2">
        <v>111050</v>
      </c>
      <c r="D41" s="23" t="s">
        <v>224</v>
      </c>
      <c r="E41" s="4">
        <v>188908</v>
      </c>
      <c r="F41" s="50">
        <v>49050</v>
      </c>
      <c r="G41" s="50">
        <v>49041</v>
      </c>
      <c r="H41" s="4">
        <f t="shared" si="0"/>
        <v>-9</v>
      </c>
      <c r="I41" s="11">
        <f t="shared" si="5"/>
        <v>0.99981651376146785</v>
      </c>
      <c r="J41" s="11">
        <f t="shared" si="1"/>
        <v>7.5751122519077173E-5</v>
      </c>
      <c r="K41" s="4">
        <v>45630</v>
      </c>
      <c r="L41" s="50">
        <f t="shared" si="3"/>
        <v>3411</v>
      </c>
      <c r="M41" s="62">
        <f t="shared" si="4"/>
        <v>1.0747534516765287</v>
      </c>
    </row>
    <row r="42" spans="1:13" ht="30.75" customHeight="1">
      <c r="A42" s="1"/>
      <c r="B42" s="1"/>
      <c r="C42" s="2">
        <v>111070</v>
      </c>
      <c r="D42" s="23" t="s">
        <v>298</v>
      </c>
      <c r="E42" s="4">
        <v>79857</v>
      </c>
      <c r="F42" s="50">
        <v>2550</v>
      </c>
      <c r="G42" s="50">
        <v>1645</v>
      </c>
      <c r="H42" s="4">
        <f t="shared" si="0"/>
        <v>-905</v>
      </c>
      <c r="I42" s="11">
        <f t="shared" si="5"/>
        <v>0.64509803921568631</v>
      </c>
      <c r="J42" s="11">
        <f t="shared" si="1"/>
        <v>2.5409473000934309E-6</v>
      </c>
      <c r="K42" s="4">
        <v>2955</v>
      </c>
      <c r="L42" s="50">
        <f t="shared" si="3"/>
        <v>-1310</v>
      </c>
      <c r="M42" s="62">
        <f t="shared" si="4"/>
        <v>0.55668358714043997</v>
      </c>
    </row>
    <row r="43" spans="1:13" ht="18" customHeight="1">
      <c r="A43" s="1"/>
      <c r="B43" s="1"/>
      <c r="C43" s="2">
        <v>130650</v>
      </c>
      <c r="D43" s="23" t="s">
        <v>225</v>
      </c>
      <c r="E43" s="4">
        <v>3270</v>
      </c>
      <c r="F43" s="50">
        <v>0</v>
      </c>
      <c r="G43" s="50">
        <v>0</v>
      </c>
      <c r="H43" s="4">
        <f t="shared" si="0"/>
        <v>0</v>
      </c>
      <c r="I43" s="11">
        <v>0</v>
      </c>
      <c r="J43" s="11">
        <f t="shared" si="1"/>
        <v>0</v>
      </c>
      <c r="K43" s="4">
        <v>0</v>
      </c>
      <c r="L43" s="50">
        <f t="shared" si="3"/>
        <v>0</v>
      </c>
      <c r="M43" s="62">
        <v>0</v>
      </c>
    </row>
    <row r="44" spans="1:13" ht="32.1" customHeight="1">
      <c r="A44" s="1"/>
      <c r="B44" s="1"/>
      <c r="C44" s="46">
        <v>140000</v>
      </c>
      <c r="D44" s="47" t="s">
        <v>226</v>
      </c>
      <c r="E44" s="3">
        <f>E45+E55+E61</f>
        <v>23733110</v>
      </c>
      <c r="F44" s="3">
        <f>F45+F55+F61</f>
        <v>5153415</v>
      </c>
      <c r="G44" s="3">
        <f>G45+G55+G61</f>
        <v>3697503</v>
      </c>
      <c r="H44" s="4">
        <f t="shared" si="0"/>
        <v>-1455912</v>
      </c>
      <c r="I44" s="11">
        <f t="shared" ref="I44:I74" si="6">G44/F44</f>
        <v>0.71748597774485467</v>
      </c>
      <c r="J44" s="11">
        <f t="shared" si="1"/>
        <v>5.7113436261017397E-3</v>
      </c>
      <c r="K44" s="4">
        <f>K45+K55+K61</f>
        <v>4373904</v>
      </c>
      <c r="L44" s="50">
        <f t="shared" si="3"/>
        <v>-676401</v>
      </c>
      <c r="M44" s="62">
        <f t="shared" si="4"/>
        <v>0.84535531644041573</v>
      </c>
    </row>
    <row r="45" spans="1:13" ht="18" customHeight="1">
      <c r="A45" s="1"/>
      <c r="B45" s="1"/>
      <c r="C45" s="46">
        <v>140200</v>
      </c>
      <c r="D45" s="47" t="s">
        <v>227</v>
      </c>
      <c r="E45" s="3">
        <f>E46+E47+E50+E51+E52</f>
        <v>1065869</v>
      </c>
      <c r="F45" s="3">
        <f>F46+F47+F50+F51+F52</f>
        <v>69564</v>
      </c>
      <c r="G45" s="3">
        <f>G46+G47+G50+G51+G52</f>
        <v>3845</v>
      </c>
      <c r="H45" s="4">
        <f t="shared" si="0"/>
        <v>-65719</v>
      </c>
      <c r="I45" s="11">
        <f t="shared" si="6"/>
        <v>5.527284227473981E-2</v>
      </c>
      <c r="J45" s="11">
        <f t="shared" si="1"/>
        <v>5.9391746923156484E-6</v>
      </c>
      <c r="K45" s="4">
        <f>K46+K47+K50+K51+K52</f>
        <v>221781</v>
      </c>
      <c r="L45" s="50">
        <f t="shared" si="3"/>
        <v>-217936</v>
      </c>
      <c r="M45" s="62">
        <f t="shared" si="4"/>
        <v>1.7336922459543422E-2</v>
      </c>
    </row>
    <row r="46" spans="1:13" ht="18" customHeight="1">
      <c r="A46" s="1"/>
      <c r="B46" s="1"/>
      <c r="C46" s="46">
        <v>140210</v>
      </c>
      <c r="D46" s="47" t="s">
        <v>228</v>
      </c>
      <c r="E46" s="3">
        <v>271227</v>
      </c>
      <c r="F46" s="49">
        <v>23766</v>
      </c>
      <c r="G46" s="49">
        <v>0</v>
      </c>
      <c r="H46" s="4">
        <f t="shared" si="0"/>
        <v>-23766</v>
      </c>
      <c r="I46" s="11">
        <f t="shared" si="6"/>
        <v>0</v>
      </c>
      <c r="J46" s="11">
        <f t="shared" si="1"/>
        <v>0</v>
      </c>
      <c r="K46" s="4">
        <v>110864</v>
      </c>
      <c r="L46" s="50">
        <f t="shared" si="3"/>
        <v>-110864</v>
      </c>
      <c r="M46" s="62">
        <f t="shared" si="4"/>
        <v>0</v>
      </c>
    </row>
    <row r="47" spans="1:13" ht="18" customHeight="1">
      <c r="A47" s="1"/>
      <c r="B47" s="1"/>
      <c r="C47" s="46">
        <v>140220</v>
      </c>
      <c r="D47" s="47" t="s">
        <v>229</v>
      </c>
      <c r="E47" s="3">
        <v>0</v>
      </c>
      <c r="F47" s="4">
        <v>0</v>
      </c>
      <c r="G47" s="4">
        <v>0</v>
      </c>
      <c r="H47" s="4">
        <f t="shared" si="0"/>
        <v>0</v>
      </c>
      <c r="I47" s="11">
        <v>0</v>
      </c>
      <c r="J47" s="11">
        <f t="shared" si="1"/>
        <v>0</v>
      </c>
      <c r="K47" s="4">
        <v>14857</v>
      </c>
      <c r="L47" s="50">
        <f t="shared" si="3"/>
        <v>-14857</v>
      </c>
      <c r="M47" s="62">
        <f t="shared" si="4"/>
        <v>0</v>
      </c>
    </row>
    <row r="48" spans="1:13" ht="32.1" customHeight="1">
      <c r="A48" s="1"/>
      <c r="B48" s="1"/>
      <c r="C48" s="46">
        <v>140221</v>
      </c>
      <c r="D48" s="47" t="s">
        <v>230</v>
      </c>
      <c r="E48" s="3">
        <v>0</v>
      </c>
      <c r="F48" s="49">
        <v>0</v>
      </c>
      <c r="G48" s="49">
        <v>0</v>
      </c>
      <c r="H48" s="4">
        <f t="shared" si="0"/>
        <v>0</v>
      </c>
      <c r="I48" s="11">
        <v>0</v>
      </c>
      <c r="J48" s="11">
        <f t="shared" si="1"/>
        <v>0</v>
      </c>
      <c r="K48" s="4">
        <v>8722</v>
      </c>
      <c r="L48" s="50">
        <f t="shared" si="3"/>
        <v>-8722</v>
      </c>
      <c r="M48" s="62">
        <f t="shared" si="4"/>
        <v>0</v>
      </c>
    </row>
    <row r="49" spans="1:13" ht="18" customHeight="1">
      <c r="A49" s="1"/>
      <c r="B49" s="1"/>
      <c r="C49" s="46">
        <v>140222</v>
      </c>
      <c r="D49" s="47" t="s">
        <v>231</v>
      </c>
      <c r="E49" s="3">
        <v>0</v>
      </c>
      <c r="F49" s="49">
        <v>0</v>
      </c>
      <c r="G49" s="49">
        <v>0</v>
      </c>
      <c r="H49" s="4">
        <f t="shared" si="0"/>
        <v>0</v>
      </c>
      <c r="I49" s="11">
        <v>0</v>
      </c>
      <c r="J49" s="11">
        <f t="shared" si="1"/>
        <v>0</v>
      </c>
      <c r="K49" s="4">
        <v>6135</v>
      </c>
      <c r="L49" s="50">
        <f t="shared" si="3"/>
        <v>-6135</v>
      </c>
      <c r="M49" s="62">
        <f t="shared" si="4"/>
        <v>0</v>
      </c>
    </row>
    <row r="50" spans="1:13" ht="18" customHeight="1">
      <c r="A50" s="1"/>
      <c r="B50" s="1"/>
      <c r="C50" s="46">
        <v>140230</v>
      </c>
      <c r="D50" s="47" t="s">
        <v>232</v>
      </c>
      <c r="E50" s="3">
        <v>785642</v>
      </c>
      <c r="F50" s="49">
        <v>41768</v>
      </c>
      <c r="G50" s="49">
        <v>0</v>
      </c>
      <c r="H50" s="4">
        <f t="shared" si="0"/>
        <v>-41768</v>
      </c>
      <c r="I50" s="11">
        <f t="shared" si="6"/>
        <v>0</v>
      </c>
      <c r="J50" s="11">
        <f t="shared" si="1"/>
        <v>0</v>
      </c>
      <c r="K50" s="4">
        <v>86835</v>
      </c>
      <c r="L50" s="50">
        <f t="shared" si="3"/>
        <v>-86835</v>
      </c>
      <c r="M50" s="62">
        <f t="shared" si="4"/>
        <v>0</v>
      </c>
    </row>
    <row r="51" spans="1:13" ht="32.1" customHeight="1">
      <c r="A51" s="1"/>
      <c r="B51" s="1"/>
      <c r="C51" s="46">
        <v>140240</v>
      </c>
      <c r="D51" s="47" t="s">
        <v>233</v>
      </c>
      <c r="E51" s="3">
        <v>0</v>
      </c>
      <c r="F51" s="49">
        <v>0</v>
      </c>
      <c r="G51" s="49">
        <v>0</v>
      </c>
      <c r="H51" s="4">
        <f t="shared" si="0"/>
        <v>0</v>
      </c>
      <c r="I51" s="11">
        <v>0</v>
      </c>
      <c r="J51" s="11">
        <f t="shared" si="1"/>
        <v>0</v>
      </c>
      <c r="K51" s="4">
        <v>0</v>
      </c>
      <c r="L51" s="50">
        <f t="shared" si="3"/>
        <v>0</v>
      </c>
      <c r="M51" s="62">
        <v>0</v>
      </c>
    </row>
    <row r="52" spans="1:13" ht="18" customHeight="1">
      <c r="A52" s="1"/>
      <c r="B52" s="1"/>
      <c r="C52" s="46">
        <v>140250</v>
      </c>
      <c r="D52" s="47" t="s">
        <v>234</v>
      </c>
      <c r="E52" s="3">
        <f>SUM(E53:E54)</f>
        <v>9000</v>
      </c>
      <c r="F52" s="4">
        <f>F53+F54</f>
        <v>4030</v>
      </c>
      <c r="G52" s="4">
        <f>G53+G54</f>
        <v>3845</v>
      </c>
      <c r="H52" s="4">
        <f t="shared" si="0"/>
        <v>-185</v>
      </c>
      <c r="I52" s="11">
        <f t="shared" si="6"/>
        <v>0.95409429280397018</v>
      </c>
      <c r="J52" s="11">
        <f t="shared" si="1"/>
        <v>5.9391746923156484E-6</v>
      </c>
      <c r="K52" s="4">
        <v>9225</v>
      </c>
      <c r="L52" s="50">
        <f t="shared" si="3"/>
        <v>-5380</v>
      </c>
      <c r="M52" s="62">
        <f t="shared" si="4"/>
        <v>0.41680216802168024</v>
      </c>
    </row>
    <row r="53" spans="1:13" ht="18" customHeight="1">
      <c r="A53" s="1"/>
      <c r="B53" s="1"/>
      <c r="C53" s="46">
        <v>140251</v>
      </c>
      <c r="D53" s="47" t="s">
        <v>235</v>
      </c>
      <c r="E53" s="3">
        <v>6100</v>
      </c>
      <c r="F53" s="49">
        <v>3830</v>
      </c>
      <c r="G53" s="49">
        <v>3645</v>
      </c>
      <c r="H53" s="4">
        <f t="shared" si="0"/>
        <v>-185</v>
      </c>
      <c r="I53" s="11">
        <f t="shared" si="6"/>
        <v>0.95169712793733685</v>
      </c>
      <c r="J53" s="11">
        <f t="shared" si="1"/>
        <v>5.630244929386356E-6</v>
      </c>
      <c r="K53" s="4">
        <v>6055</v>
      </c>
      <c r="L53" s="50">
        <f t="shared" si="3"/>
        <v>-2410</v>
      </c>
      <c r="M53" s="62">
        <f t="shared" si="4"/>
        <v>0.60198183319570597</v>
      </c>
    </row>
    <row r="54" spans="1:13" ht="18" customHeight="1">
      <c r="A54" s="1"/>
      <c r="B54" s="1"/>
      <c r="C54" s="46">
        <v>140252</v>
      </c>
      <c r="D54" s="47" t="s">
        <v>236</v>
      </c>
      <c r="E54" s="3">
        <v>2900</v>
      </c>
      <c r="F54" s="49">
        <v>200</v>
      </c>
      <c r="G54" s="49">
        <v>200</v>
      </c>
      <c r="H54" s="4">
        <f t="shared" si="0"/>
        <v>0</v>
      </c>
      <c r="I54" s="11">
        <f t="shared" si="6"/>
        <v>1</v>
      </c>
      <c r="J54" s="11">
        <f t="shared" si="1"/>
        <v>3.0892976292929254E-7</v>
      </c>
      <c r="K54" s="4">
        <v>3170</v>
      </c>
      <c r="L54" s="50">
        <f t="shared" si="3"/>
        <v>-2970</v>
      </c>
      <c r="M54" s="62">
        <f t="shared" si="4"/>
        <v>6.3091482649842268E-2</v>
      </c>
    </row>
    <row r="55" spans="1:13" ht="29.25" customHeight="1">
      <c r="A55" s="1"/>
      <c r="B55" s="1"/>
      <c r="C55" s="46">
        <v>140400</v>
      </c>
      <c r="D55" s="47" t="s">
        <v>237</v>
      </c>
      <c r="E55" s="3">
        <f>SUM(E56:E58)+E59</f>
        <v>22649941</v>
      </c>
      <c r="F55" s="3">
        <f>SUM(F56:F58)+F59</f>
        <v>5083851</v>
      </c>
      <c r="G55" s="3">
        <f>SUM(G56:G58)+G59</f>
        <v>3693658</v>
      </c>
      <c r="H55" s="4">
        <f t="shared" si="0"/>
        <v>-1390193</v>
      </c>
      <c r="I55" s="11">
        <f t="shared" si="6"/>
        <v>0.72654725718751401</v>
      </c>
      <c r="J55" s="11">
        <f t="shared" si="1"/>
        <v>5.7054044514094236E-3</v>
      </c>
      <c r="K55" s="4">
        <f>SUM(K56:K58)+K59</f>
        <v>4152123</v>
      </c>
      <c r="L55" s="50">
        <f t="shared" si="3"/>
        <v>-458465</v>
      </c>
      <c r="M55" s="62">
        <f t="shared" si="4"/>
        <v>0.8895829916406619</v>
      </c>
    </row>
    <row r="56" spans="1:13" ht="24.95" customHeight="1">
      <c r="A56" s="1"/>
      <c r="B56" s="1"/>
      <c r="C56" s="46">
        <v>140410</v>
      </c>
      <c r="D56" s="47" t="s">
        <v>238</v>
      </c>
      <c r="E56" s="3">
        <v>22389000</v>
      </c>
      <c r="F56" s="49">
        <v>5040285</v>
      </c>
      <c r="G56" s="49">
        <v>3668768</v>
      </c>
      <c r="H56" s="4">
        <f t="shared" si="0"/>
        <v>-1371517</v>
      </c>
      <c r="I56" s="11">
        <f t="shared" si="6"/>
        <v>0.72788899834037157</v>
      </c>
      <c r="J56" s="11">
        <f t="shared" si="1"/>
        <v>5.6669581424128737E-3</v>
      </c>
      <c r="K56" s="4">
        <v>4120614</v>
      </c>
      <c r="L56" s="50">
        <f t="shared" si="3"/>
        <v>-451846</v>
      </c>
      <c r="M56" s="62">
        <f t="shared" si="4"/>
        <v>0.89034498256813188</v>
      </c>
    </row>
    <row r="57" spans="1:13" ht="32.1" customHeight="1">
      <c r="A57" s="1"/>
      <c r="B57" s="1"/>
      <c r="C57" s="46">
        <v>140420</v>
      </c>
      <c r="D57" s="47" t="s">
        <v>239</v>
      </c>
      <c r="E57" s="3">
        <v>220276</v>
      </c>
      <c r="F57" s="49">
        <v>38511</v>
      </c>
      <c r="G57" s="49">
        <v>21749</v>
      </c>
      <c r="H57" s="4">
        <f t="shared" si="0"/>
        <v>-16762</v>
      </c>
      <c r="I57" s="11">
        <f t="shared" si="6"/>
        <v>0.5647477344135442</v>
      </c>
      <c r="J57" s="11">
        <f t="shared" si="1"/>
        <v>3.3594567069745914E-5</v>
      </c>
      <c r="K57" s="4">
        <v>27002</v>
      </c>
      <c r="L57" s="50">
        <f t="shared" si="3"/>
        <v>-5253</v>
      </c>
      <c r="M57" s="62">
        <f t="shared" si="4"/>
        <v>0.80545885489963709</v>
      </c>
    </row>
    <row r="58" spans="1:13" ht="18" customHeight="1">
      <c r="A58" s="1"/>
      <c r="B58" s="1"/>
      <c r="C58" s="46">
        <v>140440</v>
      </c>
      <c r="D58" s="47" t="s">
        <v>200</v>
      </c>
      <c r="E58" s="3">
        <v>20500</v>
      </c>
      <c r="F58" s="49">
        <v>2000</v>
      </c>
      <c r="G58" s="49">
        <v>1000</v>
      </c>
      <c r="H58" s="4">
        <f t="shared" si="0"/>
        <v>-1000</v>
      </c>
      <c r="I58" s="11">
        <f t="shared" si="6"/>
        <v>0.5</v>
      </c>
      <c r="J58" s="11">
        <f t="shared" si="1"/>
        <v>1.5446488146464626E-6</v>
      </c>
      <c r="K58" s="4">
        <v>2000</v>
      </c>
      <c r="L58" s="50">
        <f t="shared" si="3"/>
        <v>-1000</v>
      </c>
      <c r="M58" s="62">
        <f t="shared" si="4"/>
        <v>0.5</v>
      </c>
    </row>
    <row r="59" spans="1:13" ht="30" customHeight="1">
      <c r="A59" s="1"/>
      <c r="B59" s="1"/>
      <c r="C59" s="46">
        <v>140450</v>
      </c>
      <c r="D59" s="47" t="s">
        <v>240</v>
      </c>
      <c r="E59" s="3">
        <f>E60</f>
        <v>20165</v>
      </c>
      <c r="F59" s="3">
        <f>F60</f>
        <v>3055</v>
      </c>
      <c r="G59" s="3">
        <f>G60</f>
        <v>2141</v>
      </c>
      <c r="H59" s="4">
        <f t="shared" si="0"/>
        <v>-914</v>
      </c>
      <c r="I59" s="11">
        <f t="shared" si="6"/>
        <v>0.70081833060556464</v>
      </c>
      <c r="J59" s="11">
        <f t="shared" si="1"/>
        <v>3.3070931121580763E-6</v>
      </c>
      <c r="K59" s="4">
        <f>K60</f>
        <v>2507</v>
      </c>
      <c r="L59" s="50">
        <f t="shared" si="3"/>
        <v>-366</v>
      </c>
      <c r="M59" s="62">
        <f t="shared" si="4"/>
        <v>0.85400877542879938</v>
      </c>
    </row>
    <row r="60" spans="1:13" ht="32.1" customHeight="1">
      <c r="A60" s="1"/>
      <c r="B60" s="1"/>
      <c r="C60" s="46">
        <v>140451</v>
      </c>
      <c r="D60" s="47" t="s">
        <v>241</v>
      </c>
      <c r="E60" s="3">
        <v>20165</v>
      </c>
      <c r="F60" s="49">
        <v>3055</v>
      </c>
      <c r="G60" s="49">
        <v>2141</v>
      </c>
      <c r="H60" s="4">
        <f t="shared" si="0"/>
        <v>-914</v>
      </c>
      <c r="I60" s="11">
        <f t="shared" si="6"/>
        <v>0.70081833060556464</v>
      </c>
      <c r="J60" s="11">
        <f t="shared" si="1"/>
        <v>3.3070931121580763E-6</v>
      </c>
      <c r="K60" s="4">
        <v>2507</v>
      </c>
      <c r="L60" s="50">
        <f t="shared" si="3"/>
        <v>-366</v>
      </c>
      <c r="M60" s="62">
        <f t="shared" si="4"/>
        <v>0.85400877542879938</v>
      </c>
    </row>
    <row r="61" spans="1:13" ht="24.95" customHeight="1">
      <c r="A61" s="1"/>
      <c r="B61" s="1"/>
      <c r="C61" s="46">
        <v>140900</v>
      </c>
      <c r="D61" s="47" t="s">
        <v>242</v>
      </c>
      <c r="E61" s="3">
        <v>17300</v>
      </c>
      <c r="F61" s="49">
        <v>0</v>
      </c>
      <c r="G61" s="49">
        <v>0</v>
      </c>
      <c r="H61" s="4">
        <f t="shared" si="0"/>
        <v>0</v>
      </c>
      <c r="I61" s="11"/>
      <c r="J61" s="11">
        <f t="shared" si="1"/>
        <v>0</v>
      </c>
      <c r="K61" s="4">
        <v>0</v>
      </c>
      <c r="L61" s="50">
        <f t="shared" si="3"/>
        <v>0</v>
      </c>
      <c r="M61" s="62">
        <v>0</v>
      </c>
    </row>
    <row r="62" spans="1:13" ht="64.5" customHeight="1">
      <c r="A62" s="1"/>
      <c r="B62" s="1"/>
      <c r="C62" s="46">
        <v>150000</v>
      </c>
      <c r="D62" s="47" t="s">
        <v>3</v>
      </c>
      <c r="E62" s="3">
        <f>E63+E81+E86</f>
        <v>302645873</v>
      </c>
      <c r="F62" s="3">
        <f>F63+F81+F86</f>
        <v>70726486</v>
      </c>
      <c r="G62" s="3">
        <f>G63+G81+G86</f>
        <v>79160475</v>
      </c>
      <c r="H62" s="4">
        <f t="shared" si="0"/>
        <v>8433989</v>
      </c>
      <c r="I62" s="11">
        <f t="shared" si="6"/>
        <v>1.1192479575473324</v>
      </c>
      <c r="J62" s="11">
        <f t="shared" si="1"/>
        <v>0.12227513387560093</v>
      </c>
      <c r="K62" s="4">
        <f>K63+K81+K86</f>
        <v>57365962</v>
      </c>
      <c r="L62" s="50">
        <f t="shared" si="3"/>
        <v>21794513</v>
      </c>
      <c r="M62" s="62">
        <f t="shared" si="4"/>
        <v>1.3799206400478388</v>
      </c>
    </row>
    <row r="63" spans="1:13" ht="48" customHeight="1">
      <c r="A63" s="1"/>
      <c r="B63" s="1"/>
      <c r="C63" s="46">
        <v>151000</v>
      </c>
      <c r="D63" s="47" t="s">
        <v>4</v>
      </c>
      <c r="E63" s="3">
        <f>E64+E67+E70+E74+E77+E78</f>
        <v>207799883</v>
      </c>
      <c r="F63" s="3">
        <f>F64+F67+F70+F74+F77+F78</f>
        <v>49735046</v>
      </c>
      <c r="G63" s="3">
        <f>G64+G67+G70+G74+G77+G78</f>
        <v>58866518</v>
      </c>
      <c r="H63" s="4">
        <f t="shared" si="0"/>
        <v>9131472</v>
      </c>
      <c r="I63" s="11">
        <f t="shared" si="6"/>
        <v>1.1836023636129742</v>
      </c>
      <c r="J63" s="11">
        <f t="shared" si="1"/>
        <v>9.0928097251064655E-2</v>
      </c>
      <c r="K63" s="4">
        <f>K64+K67+K70+K74+K77+K78</f>
        <v>37108021</v>
      </c>
      <c r="L63" s="50">
        <f t="shared" si="3"/>
        <v>21758497</v>
      </c>
      <c r="M63" s="62">
        <f t="shared" si="4"/>
        <v>1.5863556291509051</v>
      </c>
    </row>
    <row r="64" spans="1:13" ht="32.25" customHeight="1">
      <c r="A64" s="1"/>
      <c r="B64" s="1"/>
      <c r="C64" s="46">
        <v>151100</v>
      </c>
      <c r="D64" s="47" t="s">
        <v>5</v>
      </c>
      <c r="E64" s="3">
        <f>E65+E66</f>
        <v>147316059</v>
      </c>
      <c r="F64" s="3">
        <f>E64/4</f>
        <v>36829014.75</v>
      </c>
      <c r="G64" s="3">
        <f>G65+G66</f>
        <v>37625413</v>
      </c>
      <c r="H64" s="4">
        <f t="shared" si="0"/>
        <v>796398.25</v>
      </c>
      <c r="I64" s="11">
        <f t="shared" si="6"/>
        <v>1.0216242073106232</v>
      </c>
      <c r="J64" s="11">
        <f t="shared" si="1"/>
        <v>5.8118049591033602E-2</v>
      </c>
      <c r="K64" s="4">
        <f>K65+K66</f>
        <v>35311812</v>
      </c>
      <c r="L64" s="50">
        <f t="shared" si="3"/>
        <v>2313601</v>
      </c>
      <c r="M64" s="62">
        <f t="shared" si="4"/>
        <v>1.0655191809471574</v>
      </c>
    </row>
    <row r="65" spans="1:13" ht="48.75" customHeight="1">
      <c r="A65" s="1"/>
      <c r="B65" s="1"/>
      <c r="C65" s="46">
        <v>151110</v>
      </c>
      <c r="D65" s="47" t="s">
        <v>6</v>
      </c>
      <c r="E65" s="3">
        <v>105627519</v>
      </c>
      <c r="F65" s="49">
        <f>E65/4</f>
        <v>26406879.75</v>
      </c>
      <c r="G65" s="49">
        <v>25202546</v>
      </c>
      <c r="H65" s="4">
        <f t="shared" si="0"/>
        <v>-1204333.75</v>
      </c>
      <c r="I65" s="11">
        <f t="shared" si="6"/>
        <v>0.95439318232969195</v>
      </c>
      <c r="J65" s="11">
        <f t="shared" si="1"/>
        <v>3.8929082804972946E-2</v>
      </c>
      <c r="K65" s="4">
        <v>25430624</v>
      </c>
      <c r="L65" s="50">
        <f t="shared" si="3"/>
        <v>-228078</v>
      </c>
      <c r="M65" s="62">
        <f t="shared" si="4"/>
        <v>0.99103136438964301</v>
      </c>
    </row>
    <row r="66" spans="1:13" ht="32.1" customHeight="1">
      <c r="A66" s="1"/>
      <c r="B66" s="1"/>
      <c r="C66" s="46">
        <v>151120</v>
      </c>
      <c r="D66" s="47" t="s">
        <v>7</v>
      </c>
      <c r="E66" s="3">
        <v>41688540</v>
      </c>
      <c r="F66" s="49">
        <f>E66/4</f>
        <v>10422135</v>
      </c>
      <c r="G66" s="49">
        <v>12422867</v>
      </c>
      <c r="H66" s="4">
        <f t="shared" si="0"/>
        <v>2000732</v>
      </c>
      <c r="I66" s="11">
        <f t="shared" si="6"/>
        <v>1.1919694956935407</v>
      </c>
      <c r="J66" s="11">
        <f t="shared" si="1"/>
        <v>1.9188966786060656E-2</v>
      </c>
      <c r="K66" s="4">
        <v>9881188</v>
      </c>
      <c r="L66" s="50">
        <f t="shared" si="3"/>
        <v>2541679</v>
      </c>
      <c r="M66" s="62">
        <f t="shared" si="4"/>
        <v>1.2572240301469824</v>
      </c>
    </row>
    <row r="67" spans="1:13" ht="32.1" customHeight="1">
      <c r="A67" s="1"/>
      <c r="B67" s="1"/>
      <c r="C67" s="46">
        <v>151200</v>
      </c>
      <c r="D67" s="47" t="s">
        <v>8</v>
      </c>
      <c r="E67" s="3">
        <f>E68+E69</f>
        <v>8659700</v>
      </c>
      <c r="F67" s="3">
        <f>F68+F69</f>
        <v>0</v>
      </c>
      <c r="G67" s="3">
        <f>G68+G69</f>
        <v>0</v>
      </c>
      <c r="H67" s="4">
        <f t="shared" si="0"/>
        <v>0</v>
      </c>
      <c r="I67" s="11">
        <v>0</v>
      </c>
      <c r="J67" s="11">
        <f t="shared" si="1"/>
        <v>0</v>
      </c>
      <c r="K67" s="4">
        <f>K68+K69</f>
        <v>0</v>
      </c>
      <c r="L67" s="50">
        <f t="shared" si="3"/>
        <v>0</v>
      </c>
      <c r="M67" s="62">
        <v>0</v>
      </c>
    </row>
    <row r="68" spans="1:13" ht="18" customHeight="1">
      <c r="A68" s="1"/>
      <c r="B68" s="1"/>
      <c r="C68" s="46">
        <v>151210</v>
      </c>
      <c r="D68" s="47" t="s">
        <v>9</v>
      </c>
      <c r="E68" s="3">
        <v>3559700</v>
      </c>
      <c r="F68" s="49"/>
      <c r="G68" s="49">
        <v>0</v>
      </c>
      <c r="H68" s="4">
        <f t="shared" si="0"/>
        <v>0</v>
      </c>
      <c r="I68" s="11">
        <v>0</v>
      </c>
      <c r="J68" s="11">
        <f t="shared" si="1"/>
        <v>0</v>
      </c>
      <c r="K68" s="4">
        <v>0</v>
      </c>
      <c r="L68" s="50">
        <f t="shared" si="3"/>
        <v>0</v>
      </c>
      <c r="M68" s="62">
        <v>0</v>
      </c>
    </row>
    <row r="69" spans="1:13" ht="18" customHeight="1">
      <c r="A69" s="1"/>
      <c r="B69" s="1"/>
      <c r="C69" s="46">
        <v>151220</v>
      </c>
      <c r="D69" s="47" t="s">
        <v>10</v>
      </c>
      <c r="E69" s="3">
        <v>5100000</v>
      </c>
      <c r="F69" s="49">
        <v>0</v>
      </c>
      <c r="G69" s="49">
        <v>0</v>
      </c>
      <c r="H69" s="4">
        <f t="shared" si="0"/>
        <v>0</v>
      </c>
      <c r="I69" s="11">
        <v>0</v>
      </c>
      <c r="J69" s="11">
        <f t="shared" si="1"/>
        <v>0</v>
      </c>
      <c r="K69" s="4">
        <v>0</v>
      </c>
      <c r="L69" s="50">
        <f t="shared" si="3"/>
        <v>0</v>
      </c>
      <c r="M69" s="62">
        <v>0</v>
      </c>
    </row>
    <row r="70" spans="1:13" ht="18" customHeight="1">
      <c r="A70" s="1"/>
      <c r="B70" s="1"/>
      <c r="C70" s="46">
        <v>151300</v>
      </c>
      <c r="D70" s="47" t="s">
        <v>11</v>
      </c>
      <c r="E70" s="3">
        <f>SUM(E71:E73)</f>
        <v>51481755</v>
      </c>
      <c r="F70" s="3">
        <v>12870439</v>
      </c>
      <c r="G70" s="3">
        <f>SUM(G71:G73)</f>
        <v>21221164</v>
      </c>
      <c r="H70" s="4">
        <f t="shared" si="0"/>
        <v>8350725</v>
      </c>
      <c r="I70" s="11">
        <f t="shared" si="6"/>
        <v>1.6488298495490326</v>
      </c>
      <c r="J70" s="11">
        <f t="shared" si="1"/>
        <v>3.2779245818018186E-2</v>
      </c>
      <c r="K70" s="4">
        <f>SUM(K71:K73)</f>
        <v>1786352</v>
      </c>
      <c r="L70" s="50">
        <f t="shared" si="3"/>
        <v>19434812</v>
      </c>
      <c r="M70" s="62">
        <f t="shared" si="4"/>
        <v>11.879609393893253</v>
      </c>
    </row>
    <row r="71" spans="1:13" ht="18" customHeight="1">
      <c r="A71" s="1"/>
      <c r="B71" s="1"/>
      <c r="C71" s="46">
        <v>151310</v>
      </c>
      <c r="D71" s="47" t="s">
        <v>12</v>
      </c>
      <c r="E71" s="3">
        <v>438070</v>
      </c>
      <c r="F71" s="49">
        <v>0</v>
      </c>
      <c r="G71" s="49">
        <v>0</v>
      </c>
      <c r="H71" s="4">
        <f t="shared" ref="H71:H134" si="7">G71-F71</f>
        <v>0</v>
      </c>
      <c r="I71" s="11">
        <v>0</v>
      </c>
      <c r="J71" s="11">
        <f t="shared" ref="J71:J135" si="8">G71/G$230</f>
        <v>0</v>
      </c>
      <c r="K71" s="4">
        <v>7296</v>
      </c>
      <c r="L71" s="50">
        <f t="shared" si="3"/>
        <v>-7296</v>
      </c>
      <c r="M71" s="62">
        <f t="shared" si="4"/>
        <v>0</v>
      </c>
    </row>
    <row r="72" spans="1:13" ht="32.1" customHeight="1">
      <c r="A72" s="1"/>
      <c r="B72" s="1"/>
      <c r="C72" s="46">
        <v>151320</v>
      </c>
      <c r="D72" s="47" t="s">
        <v>13</v>
      </c>
      <c r="E72" s="3">
        <v>2216700</v>
      </c>
      <c r="F72" s="49">
        <v>0</v>
      </c>
      <c r="G72" s="49">
        <v>0</v>
      </c>
      <c r="H72" s="4">
        <f t="shared" si="7"/>
        <v>0</v>
      </c>
      <c r="I72" s="11">
        <v>0</v>
      </c>
      <c r="J72" s="11">
        <f t="shared" si="8"/>
        <v>0</v>
      </c>
      <c r="K72" s="4">
        <v>36281</v>
      </c>
      <c r="L72" s="50">
        <f t="shared" ref="L72:L135" si="9">G72-K72</f>
        <v>-36281</v>
      </c>
      <c r="M72" s="62">
        <f t="shared" ref="M72:M135" si="10">G72/K72</f>
        <v>0</v>
      </c>
    </row>
    <row r="73" spans="1:13" ht="32.1" customHeight="1">
      <c r="A73" s="1"/>
      <c r="B73" s="1"/>
      <c r="C73" s="46">
        <v>151330</v>
      </c>
      <c r="D73" s="47" t="s">
        <v>14</v>
      </c>
      <c r="E73" s="3">
        <v>48826985</v>
      </c>
      <c r="F73" s="49">
        <f>E73/4</f>
        <v>12206746.25</v>
      </c>
      <c r="G73" s="49">
        <v>21221164</v>
      </c>
      <c r="H73" s="4">
        <f t="shared" si="7"/>
        <v>9014417.75</v>
      </c>
      <c r="I73" s="11">
        <f t="shared" si="6"/>
        <v>1.7384783434815809</v>
      </c>
      <c r="J73" s="11">
        <f t="shared" si="8"/>
        <v>3.2779245818018186E-2</v>
      </c>
      <c r="K73" s="4">
        <v>1742775</v>
      </c>
      <c r="L73" s="50">
        <f t="shared" si="9"/>
        <v>19478389</v>
      </c>
      <c r="M73" s="62">
        <f t="shared" si="10"/>
        <v>12.176651604481359</v>
      </c>
    </row>
    <row r="74" spans="1:13" ht="50.25" customHeight="1">
      <c r="A74" s="1"/>
      <c r="B74" s="1"/>
      <c r="C74" s="46">
        <v>151400</v>
      </c>
      <c r="D74" s="47" t="s">
        <v>15</v>
      </c>
      <c r="E74" s="3">
        <f>E75+E76</f>
        <v>142369</v>
      </c>
      <c r="F74" s="3">
        <f>F75+F76</f>
        <v>35592.25</v>
      </c>
      <c r="G74" s="3">
        <f>G75+G76</f>
        <v>19941</v>
      </c>
      <c r="H74" s="4">
        <f t="shared" si="7"/>
        <v>-15651.25</v>
      </c>
      <c r="I74" s="11">
        <f t="shared" si="6"/>
        <v>0.56026241667778798</v>
      </c>
      <c r="J74" s="11">
        <f t="shared" si="8"/>
        <v>3.0801842012865111E-5</v>
      </c>
      <c r="K74" s="4">
        <f>K75+K76</f>
        <v>9857</v>
      </c>
      <c r="L74" s="50">
        <f t="shared" si="9"/>
        <v>10084</v>
      </c>
      <c r="M74" s="62">
        <f t="shared" si="10"/>
        <v>2.0230293192654965</v>
      </c>
    </row>
    <row r="75" spans="1:13" ht="32.1" customHeight="1">
      <c r="A75" s="1"/>
      <c r="B75" s="1"/>
      <c r="C75" s="46">
        <v>151410</v>
      </c>
      <c r="D75" s="47" t="s">
        <v>16</v>
      </c>
      <c r="E75" s="3">
        <v>0</v>
      </c>
      <c r="F75" s="49">
        <v>0</v>
      </c>
      <c r="G75" s="49">
        <v>0</v>
      </c>
      <c r="H75" s="4">
        <f t="shared" si="7"/>
        <v>0</v>
      </c>
      <c r="I75" s="11">
        <v>0</v>
      </c>
      <c r="J75" s="11">
        <f t="shared" si="8"/>
        <v>0</v>
      </c>
      <c r="K75" s="4">
        <v>0</v>
      </c>
      <c r="L75" s="50">
        <f t="shared" si="9"/>
        <v>0</v>
      </c>
      <c r="M75" s="62">
        <v>0</v>
      </c>
    </row>
    <row r="76" spans="1:13" ht="48.75" customHeight="1">
      <c r="A76" s="1"/>
      <c r="B76" s="1"/>
      <c r="C76" s="46">
        <v>151420</v>
      </c>
      <c r="D76" s="47" t="s">
        <v>17</v>
      </c>
      <c r="E76" s="3">
        <v>142369</v>
      </c>
      <c r="F76" s="49">
        <f>E76/4</f>
        <v>35592.25</v>
      </c>
      <c r="G76" s="49">
        <v>19941</v>
      </c>
      <c r="H76" s="4">
        <f t="shared" si="7"/>
        <v>-15651.25</v>
      </c>
      <c r="I76" s="11">
        <f t="shared" ref="I76:I107" si="11">G76/F76</f>
        <v>0.56026241667778798</v>
      </c>
      <c r="J76" s="11">
        <f t="shared" si="8"/>
        <v>3.0801842012865111E-5</v>
      </c>
      <c r="K76" s="4">
        <v>9857</v>
      </c>
      <c r="L76" s="50">
        <f t="shared" si="9"/>
        <v>10084</v>
      </c>
      <c r="M76" s="62">
        <f t="shared" si="10"/>
        <v>2.0230293192654965</v>
      </c>
    </row>
    <row r="77" spans="1:13" ht="95.25" customHeight="1">
      <c r="A77" s="1"/>
      <c r="B77" s="1"/>
      <c r="C77" s="46">
        <v>151500</v>
      </c>
      <c r="D77" s="47" t="s">
        <v>18</v>
      </c>
      <c r="E77" s="3">
        <v>150000</v>
      </c>
      <c r="F77" s="4">
        <v>0</v>
      </c>
      <c r="G77" s="4">
        <v>0</v>
      </c>
      <c r="H77" s="4">
        <f t="shared" si="7"/>
        <v>0</v>
      </c>
      <c r="I77" s="11">
        <v>0</v>
      </c>
      <c r="J77" s="11">
        <f t="shared" si="8"/>
        <v>0</v>
      </c>
      <c r="K77" s="4">
        <v>0</v>
      </c>
      <c r="L77" s="50">
        <f t="shared" si="9"/>
        <v>0</v>
      </c>
      <c r="M77" s="62">
        <v>0</v>
      </c>
    </row>
    <row r="78" spans="1:13" ht="18" customHeight="1">
      <c r="A78" s="1"/>
      <c r="B78" s="1"/>
      <c r="C78" s="46">
        <v>151600</v>
      </c>
      <c r="D78" s="47" t="s">
        <v>19</v>
      </c>
      <c r="E78" s="3">
        <f>E79</f>
        <v>50000</v>
      </c>
      <c r="F78" s="3">
        <f>F79</f>
        <v>0</v>
      </c>
      <c r="G78" s="3">
        <f>G79</f>
        <v>0</v>
      </c>
      <c r="H78" s="4">
        <f t="shared" si="7"/>
        <v>0</v>
      </c>
      <c r="I78" s="11">
        <v>0</v>
      </c>
      <c r="J78" s="11">
        <f t="shared" si="8"/>
        <v>0</v>
      </c>
      <c r="K78" s="4">
        <f>K79</f>
        <v>0</v>
      </c>
      <c r="L78" s="50">
        <f t="shared" si="9"/>
        <v>0</v>
      </c>
      <c r="M78" s="62">
        <v>0</v>
      </c>
    </row>
    <row r="79" spans="1:13" ht="18" customHeight="1">
      <c r="A79" s="1"/>
      <c r="B79" s="1"/>
      <c r="C79" s="46">
        <v>151630</v>
      </c>
      <c r="D79" s="47" t="s">
        <v>20</v>
      </c>
      <c r="E79" s="3">
        <f>E80</f>
        <v>50000</v>
      </c>
      <c r="F79" s="4">
        <v>0</v>
      </c>
      <c r="G79" s="4">
        <v>0</v>
      </c>
      <c r="H79" s="4">
        <f t="shared" si="7"/>
        <v>0</v>
      </c>
      <c r="I79" s="11">
        <v>0</v>
      </c>
      <c r="J79" s="11">
        <f t="shared" si="8"/>
        <v>0</v>
      </c>
      <c r="K79" s="4">
        <v>0</v>
      </c>
      <c r="L79" s="50">
        <f t="shared" si="9"/>
        <v>0</v>
      </c>
      <c r="M79" s="62">
        <v>0</v>
      </c>
    </row>
    <row r="80" spans="1:13" ht="28.5" customHeight="1">
      <c r="A80" s="1"/>
      <c r="B80" s="1"/>
      <c r="C80" s="46">
        <v>151631</v>
      </c>
      <c r="D80" s="47" t="s">
        <v>21</v>
      </c>
      <c r="E80" s="3">
        <v>50000</v>
      </c>
      <c r="F80" s="49">
        <v>0</v>
      </c>
      <c r="G80" s="49">
        <v>0</v>
      </c>
      <c r="H80" s="4">
        <f t="shared" si="7"/>
        <v>0</v>
      </c>
      <c r="I80" s="11">
        <v>0</v>
      </c>
      <c r="J80" s="11">
        <f t="shared" si="8"/>
        <v>0</v>
      </c>
      <c r="K80" s="4">
        <v>0</v>
      </c>
      <c r="L80" s="50">
        <f t="shared" si="9"/>
        <v>0</v>
      </c>
      <c r="M80" s="62">
        <v>0</v>
      </c>
    </row>
    <row r="81" spans="1:13" ht="32.1" customHeight="1">
      <c r="A81" s="1"/>
      <c r="B81" s="1"/>
      <c r="C81" s="46">
        <v>152000</v>
      </c>
      <c r="D81" s="47" t="s">
        <v>22</v>
      </c>
      <c r="E81" s="3">
        <f>SUM(E82:E85)</f>
        <v>43653300</v>
      </c>
      <c r="F81" s="3">
        <f>SUM(F82:F85)</f>
        <v>10671044</v>
      </c>
      <c r="G81" s="3">
        <f>SUM(G82:G85)</f>
        <v>10122180</v>
      </c>
      <c r="H81" s="4">
        <f t="shared" si="7"/>
        <v>-548864</v>
      </c>
      <c r="I81" s="11">
        <f t="shared" si="11"/>
        <v>0.94856510759397117</v>
      </c>
      <c r="J81" s="11">
        <f t="shared" si="8"/>
        <v>1.563521333863813E-2</v>
      </c>
      <c r="K81" s="4">
        <f>SUM(K82:K85)</f>
        <v>10332514</v>
      </c>
      <c r="L81" s="50">
        <f t="shared" si="9"/>
        <v>-210334</v>
      </c>
      <c r="M81" s="62">
        <f t="shared" si="10"/>
        <v>0.97964348269937018</v>
      </c>
    </row>
    <row r="82" spans="1:13" ht="52.5" customHeight="1">
      <c r="A82" s="1"/>
      <c r="B82" s="1"/>
      <c r="C82" s="46">
        <v>152100</v>
      </c>
      <c r="D82" s="47" t="s">
        <v>23</v>
      </c>
      <c r="E82" s="3">
        <v>4651200</v>
      </c>
      <c r="F82" s="49">
        <v>1088381</v>
      </c>
      <c r="G82" s="49">
        <v>975840</v>
      </c>
      <c r="H82" s="4">
        <f t="shared" si="7"/>
        <v>-112541</v>
      </c>
      <c r="I82" s="11">
        <f t="shared" si="11"/>
        <v>0.89659779066337986</v>
      </c>
      <c r="J82" s="11">
        <f t="shared" si="8"/>
        <v>1.5073300992846041E-3</v>
      </c>
      <c r="K82" s="4">
        <v>1019040</v>
      </c>
      <c r="L82" s="50">
        <f t="shared" si="9"/>
        <v>-43200</v>
      </c>
      <c r="M82" s="62">
        <f t="shared" si="10"/>
        <v>0.95760715967969856</v>
      </c>
    </row>
    <row r="83" spans="1:13" ht="49.5" customHeight="1">
      <c r="A83" s="1"/>
      <c r="B83" s="1"/>
      <c r="C83" s="46">
        <v>152200</v>
      </c>
      <c r="D83" s="47" t="s">
        <v>24</v>
      </c>
      <c r="E83" s="3">
        <v>8393100</v>
      </c>
      <c r="F83" s="49">
        <v>1930413</v>
      </c>
      <c r="G83" s="49">
        <v>1714146</v>
      </c>
      <c r="H83" s="4">
        <f t="shared" si="7"/>
        <v>-216267</v>
      </c>
      <c r="I83" s="11">
        <f t="shared" si="11"/>
        <v>0.88796853315844848</v>
      </c>
      <c r="J83" s="11">
        <f t="shared" si="8"/>
        <v>2.6477535870309751E-3</v>
      </c>
      <c r="K83" s="4">
        <v>1797606</v>
      </c>
      <c r="L83" s="50">
        <f t="shared" si="9"/>
        <v>-83460</v>
      </c>
      <c r="M83" s="62">
        <f t="shared" si="10"/>
        <v>0.95357158353944083</v>
      </c>
    </row>
    <row r="84" spans="1:13" ht="45.75" customHeight="1">
      <c r="A84" s="1"/>
      <c r="B84" s="1"/>
      <c r="C84" s="46">
        <v>152300</v>
      </c>
      <c r="D84" s="47" t="s">
        <v>243</v>
      </c>
      <c r="E84" s="3">
        <v>30609000</v>
      </c>
      <c r="F84" s="49">
        <v>7652250</v>
      </c>
      <c r="G84" s="49">
        <v>7432194</v>
      </c>
      <c r="H84" s="4">
        <f t="shared" si="7"/>
        <v>-220056</v>
      </c>
      <c r="I84" s="11">
        <f t="shared" si="11"/>
        <v>0.97124296775458197</v>
      </c>
      <c r="J84" s="11">
        <f t="shared" si="8"/>
        <v>1.1480129652322552E-2</v>
      </c>
      <c r="K84" s="4">
        <v>7515868</v>
      </c>
      <c r="L84" s="50">
        <f t="shared" si="9"/>
        <v>-83674</v>
      </c>
      <c r="M84" s="62">
        <f t="shared" si="10"/>
        <v>0.98886702108126434</v>
      </c>
    </row>
    <row r="85" spans="1:13" ht="37.5" customHeight="1">
      <c r="A85" s="1"/>
      <c r="B85" s="1"/>
      <c r="C85" s="46">
        <v>152400</v>
      </c>
      <c r="D85" s="47" t="s">
        <v>25</v>
      </c>
      <c r="E85" s="3">
        <v>0</v>
      </c>
      <c r="F85" s="49">
        <v>0</v>
      </c>
      <c r="G85" s="49">
        <v>0</v>
      </c>
      <c r="H85" s="4">
        <f t="shared" si="7"/>
        <v>0</v>
      </c>
      <c r="I85" s="11"/>
      <c r="J85" s="11">
        <f t="shared" si="8"/>
        <v>0</v>
      </c>
      <c r="K85" s="4">
        <v>0</v>
      </c>
      <c r="L85" s="50">
        <f t="shared" si="9"/>
        <v>0</v>
      </c>
      <c r="M85" s="62">
        <v>0</v>
      </c>
    </row>
    <row r="86" spans="1:13" ht="48.75" customHeight="1">
      <c r="A86" s="1"/>
      <c r="B86" s="1"/>
      <c r="C86" s="46">
        <v>153000</v>
      </c>
      <c r="D86" s="47" t="s">
        <v>26</v>
      </c>
      <c r="E86" s="3">
        <f>E87+E91+E92+E93+E94+E95</f>
        <v>51192690</v>
      </c>
      <c r="F86" s="3">
        <f>F87+F91+F92+F93+F94+F95</f>
        <v>10320396</v>
      </c>
      <c r="G86" s="3">
        <f>G87+G91+G92+G93+G94+G95</f>
        <v>10171777</v>
      </c>
      <c r="H86" s="4">
        <f t="shared" si="7"/>
        <v>-148619</v>
      </c>
      <c r="I86" s="11">
        <f t="shared" si="11"/>
        <v>0.98559948668636355</v>
      </c>
      <c r="J86" s="11">
        <f t="shared" si="8"/>
        <v>1.5711823285898152E-2</v>
      </c>
      <c r="K86" s="4">
        <f>K87+K91+K92+K93+K94+K95</f>
        <v>9925427</v>
      </c>
      <c r="L86" s="50">
        <f t="shared" si="9"/>
        <v>246350</v>
      </c>
      <c r="M86" s="62">
        <f t="shared" si="10"/>
        <v>1.0248200908635972</v>
      </c>
    </row>
    <row r="87" spans="1:13" ht="32.1" customHeight="1">
      <c r="A87" s="1"/>
      <c r="B87" s="1"/>
      <c r="C87" s="46">
        <v>153100</v>
      </c>
      <c r="D87" s="47" t="s">
        <v>266</v>
      </c>
      <c r="E87" s="3">
        <f>E88+E89+E90</f>
        <v>42613018</v>
      </c>
      <c r="F87" s="3">
        <f>F88+F89+F90</f>
        <v>8372666</v>
      </c>
      <c r="G87" s="3">
        <f>G88+G89+G90</f>
        <v>8393465</v>
      </c>
      <c r="H87" s="4">
        <f t="shared" si="7"/>
        <v>20799</v>
      </c>
      <c r="I87" s="11">
        <f t="shared" si="11"/>
        <v>1.0024841549871928</v>
      </c>
      <c r="J87" s="11">
        <f t="shared" si="8"/>
        <v>1.2964955763026571E-2</v>
      </c>
      <c r="K87" s="4">
        <f>K88+K89+K90</f>
        <v>8116135</v>
      </c>
      <c r="L87" s="50">
        <f t="shared" si="9"/>
        <v>277330</v>
      </c>
      <c r="M87" s="62">
        <f t="shared" si="10"/>
        <v>1.0341702053994912</v>
      </c>
    </row>
    <row r="88" spans="1:13" ht="18" customHeight="1">
      <c r="A88" s="1"/>
      <c r="B88" s="1"/>
      <c r="C88" s="46">
        <v>153110</v>
      </c>
      <c r="D88" s="47" t="s">
        <v>27</v>
      </c>
      <c r="E88" s="3">
        <v>1454267</v>
      </c>
      <c r="F88" s="49">
        <v>346116</v>
      </c>
      <c r="G88" s="49">
        <v>399823</v>
      </c>
      <c r="H88" s="4">
        <f t="shared" si="7"/>
        <v>53707</v>
      </c>
      <c r="I88" s="11">
        <f t="shared" si="11"/>
        <v>1.1551705208658369</v>
      </c>
      <c r="J88" s="11">
        <f t="shared" si="8"/>
        <v>6.1758612301839261E-4</v>
      </c>
      <c r="K88" s="4">
        <v>400244</v>
      </c>
      <c r="L88" s="50">
        <f t="shared" si="9"/>
        <v>-421</v>
      </c>
      <c r="M88" s="62">
        <f t="shared" si="10"/>
        <v>0.99894814163360346</v>
      </c>
    </row>
    <row r="89" spans="1:13" ht="32.1" customHeight="1">
      <c r="A89" s="1"/>
      <c r="B89" s="1"/>
      <c r="C89" s="46">
        <v>153120</v>
      </c>
      <c r="D89" s="47" t="s">
        <v>28</v>
      </c>
      <c r="E89" s="3">
        <v>24701</v>
      </c>
      <c r="F89" s="49">
        <v>5410</v>
      </c>
      <c r="G89" s="49">
        <v>3829</v>
      </c>
      <c r="H89" s="4">
        <f t="shared" si="7"/>
        <v>-1581</v>
      </c>
      <c r="I89" s="11">
        <f t="shared" si="11"/>
        <v>0.70776340110905733</v>
      </c>
      <c r="J89" s="11">
        <f t="shared" si="8"/>
        <v>5.9144603112813051E-6</v>
      </c>
      <c r="K89" s="4">
        <v>3869</v>
      </c>
      <c r="L89" s="50">
        <f t="shared" si="9"/>
        <v>-40</v>
      </c>
      <c r="M89" s="62">
        <f t="shared" si="10"/>
        <v>0.98966141121736884</v>
      </c>
    </row>
    <row r="90" spans="1:13" ht="32.1" customHeight="1">
      <c r="A90" s="1"/>
      <c r="B90" s="1"/>
      <c r="C90" s="46">
        <v>153130</v>
      </c>
      <c r="D90" s="47" t="s">
        <v>29</v>
      </c>
      <c r="E90" s="3">
        <v>41134050</v>
      </c>
      <c r="F90" s="49">
        <v>8021140</v>
      </c>
      <c r="G90" s="49">
        <v>7989813</v>
      </c>
      <c r="H90" s="4">
        <f t="shared" si="7"/>
        <v>-31327</v>
      </c>
      <c r="I90" s="11">
        <f t="shared" si="11"/>
        <v>0.99609444542795667</v>
      </c>
      <c r="J90" s="11">
        <f t="shared" si="8"/>
        <v>1.2341455179696897E-2</v>
      </c>
      <c r="K90" s="4">
        <v>7712022</v>
      </c>
      <c r="L90" s="50">
        <f t="shared" si="9"/>
        <v>277791</v>
      </c>
      <c r="M90" s="62">
        <f t="shared" si="10"/>
        <v>1.0360205144643</v>
      </c>
    </row>
    <row r="91" spans="1:13" ht="21.75" customHeight="1">
      <c r="A91" s="1"/>
      <c r="B91" s="1"/>
      <c r="C91" s="46">
        <v>153200</v>
      </c>
      <c r="D91" s="47" t="s">
        <v>30</v>
      </c>
      <c r="E91" s="3">
        <v>240638</v>
      </c>
      <c r="F91" s="49">
        <v>56550</v>
      </c>
      <c r="G91" s="49">
        <v>59723</v>
      </c>
      <c r="H91" s="4">
        <f t="shared" si="7"/>
        <v>3173</v>
      </c>
      <c r="I91" s="11">
        <f t="shared" si="11"/>
        <v>1.0561096374889478</v>
      </c>
      <c r="J91" s="11">
        <f t="shared" si="8"/>
        <v>9.2251061157130692E-5</v>
      </c>
      <c r="K91" s="4">
        <v>35971</v>
      </c>
      <c r="L91" s="50">
        <f t="shared" si="9"/>
        <v>23752</v>
      </c>
      <c r="M91" s="62">
        <f t="shared" si="10"/>
        <v>1.6603096939201023</v>
      </c>
    </row>
    <row r="92" spans="1:13" ht="32.1" customHeight="1">
      <c r="A92" s="1"/>
      <c r="B92" s="1"/>
      <c r="C92" s="46">
        <v>153300</v>
      </c>
      <c r="D92" s="47" t="s">
        <v>31</v>
      </c>
      <c r="E92" s="3">
        <v>546250</v>
      </c>
      <c r="F92" s="49">
        <v>35895</v>
      </c>
      <c r="G92" s="49">
        <v>38000</v>
      </c>
      <c r="H92" s="4">
        <f t="shared" si="7"/>
        <v>2105</v>
      </c>
      <c r="I92" s="11">
        <f t="shared" si="11"/>
        <v>1.0586432650787019</v>
      </c>
      <c r="J92" s="11">
        <f t="shared" si="8"/>
        <v>5.869665495656558E-5</v>
      </c>
      <c r="K92" s="4">
        <v>16380</v>
      </c>
      <c r="L92" s="50">
        <f t="shared" si="9"/>
        <v>21620</v>
      </c>
      <c r="M92" s="62">
        <f t="shared" si="10"/>
        <v>2.3199023199023201</v>
      </c>
    </row>
    <row r="93" spans="1:13" ht="34.5" customHeight="1">
      <c r="A93" s="1"/>
      <c r="B93" s="1"/>
      <c r="C93" s="46">
        <v>153400</v>
      </c>
      <c r="D93" s="47" t="s">
        <v>32</v>
      </c>
      <c r="E93" s="3">
        <v>20710</v>
      </c>
      <c r="F93" s="49">
        <v>0</v>
      </c>
      <c r="G93" s="49">
        <v>0</v>
      </c>
      <c r="H93" s="4">
        <f t="shared" si="7"/>
        <v>0</v>
      </c>
      <c r="I93" s="11">
        <v>0</v>
      </c>
      <c r="J93" s="11">
        <f t="shared" si="8"/>
        <v>0</v>
      </c>
      <c r="K93" s="4">
        <v>0</v>
      </c>
      <c r="L93" s="50">
        <f t="shared" si="9"/>
        <v>0</v>
      </c>
      <c r="M93" s="62">
        <v>0</v>
      </c>
    </row>
    <row r="94" spans="1:13" ht="32.1" customHeight="1">
      <c r="A94" s="1"/>
      <c r="B94" s="1"/>
      <c r="C94" s="46">
        <v>153500</v>
      </c>
      <c r="D94" s="47" t="s">
        <v>33</v>
      </c>
      <c r="E94" s="3">
        <v>300192</v>
      </c>
      <c r="F94" s="49">
        <v>0</v>
      </c>
      <c r="G94" s="49">
        <v>0</v>
      </c>
      <c r="H94" s="4">
        <f t="shared" si="7"/>
        <v>0</v>
      </c>
      <c r="I94" s="11">
        <v>0</v>
      </c>
      <c r="J94" s="11">
        <f t="shared" si="8"/>
        <v>0</v>
      </c>
      <c r="K94" s="4">
        <v>27081</v>
      </c>
      <c r="L94" s="50">
        <f t="shared" si="9"/>
        <v>-27081</v>
      </c>
      <c r="M94" s="62">
        <f t="shared" si="10"/>
        <v>0</v>
      </c>
    </row>
    <row r="95" spans="1:13" ht="63" customHeight="1">
      <c r="A95" s="1"/>
      <c r="B95" s="1"/>
      <c r="C95" s="46">
        <v>153600</v>
      </c>
      <c r="D95" s="47" t="s">
        <v>34</v>
      </c>
      <c r="E95" s="3">
        <f>E96+E97+E98+E99+E100+E101+E102+E103</f>
        <v>7471882</v>
      </c>
      <c r="F95" s="3">
        <f>F96+F97+F98+F99+F100+F101+F102+F103</f>
        <v>1855285</v>
      </c>
      <c r="G95" s="3">
        <f>G96+G97+G98+G99+G100+G101+G102+G103</f>
        <v>1680589</v>
      </c>
      <c r="H95" s="4">
        <f t="shared" si="7"/>
        <v>-174696</v>
      </c>
      <c r="I95" s="11">
        <f t="shared" si="11"/>
        <v>0.90583872558663492</v>
      </c>
      <c r="J95" s="11">
        <f t="shared" si="8"/>
        <v>2.5959198067578839E-3</v>
      </c>
      <c r="K95" s="4">
        <f>K96+K97+K98+K99+K100+K101+K102+K103</f>
        <v>1729860</v>
      </c>
      <c r="L95" s="50">
        <f t="shared" si="9"/>
        <v>-49271</v>
      </c>
      <c r="M95" s="62">
        <f t="shared" si="10"/>
        <v>0.97151734822471181</v>
      </c>
    </row>
    <row r="96" spans="1:13" ht="18" customHeight="1">
      <c r="A96" s="1"/>
      <c r="B96" s="1"/>
      <c r="C96" s="46">
        <v>153610</v>
      </c>
      <c r="D96" s="47" t="s">
        <v>35</v>
      </c>
      <c r="E96" s="3">
        <v>76800</v>
      </c>
      <c r="F96" s="49">
        <v>17971</v>
      </c>
      <c r="G96" s="49">
        <v>13716</v>
      </c>
      <c r="H96" s="4">
        <f t="shared" si="7"/>
        <v>-4255</v>
      </c>
      <c r="I96" s="11">
        <f t="shared" si="11"/>
        <v>0.76322964776584501</v>
      </c>
      <c r="J96" s="11">
        <f t="shared" si="8"/>
        <v>2.1186403141690881E-5</v>
      </c>
      <c r="K96" s="4">
        <v>14516</v>
      </c>
      <c r="L96" s="50">
        <f t="shared" si="9"/>
        <v>-800</v>
      </c>
      <c r="M96" s="62">
        <f t="shared" si="10"/>
        <v>0.94488839900799115</v>
      </c>
    </row>
    <row r="97" spans="1:13" ht="65.25" customHeight="1">
      <c r="A97" s="1"/>
      <c r="B97" s="1"/>
      <c r="C97" s="46">
        <v>153620</v>
      </c>
      <c r="D97" s="47" t="s">
        <v>36</v>
      </c>
      <c r="E97" s="3">
        <v>2572</v>
      </c>
      <c r="F97" s="49">
        <v>643</v>
      </c>
      <c r="G97" s="49">
        <v>0</v>
      </c>
      <c r="H97" s="4">
        <f t="shared" si="7"/>
        <v>-643</v>
      </c>
      <c r="I97" s="11">
        <v>0</v>
      </c>
      <c r="J97" s="11">
        <f t="shared" si="8"/>
        <v>0</v>
      </c>
      <c r="K97" s="4">
        <v>0</v>
      </c>
      <c r="L97" s="50">
        <f t="shared" si="9"/>
        <v>0</v>
      </c>
      <c r="M97" s="62">
        <v>0</v>
      </c>
    </row>
    <row r="98" spans="1:13" ht="46.5" customHeight="1">
      <c r="A98" s="1"/>
      <c r="B98" s="1"/>
      <c r="C98" s="46">
        <v>153630</v>
      </c>
      <c r="D98" s="47" t="s">
        <v>267</v>
      </c>
      <c r="E98" s="3">
        <v>6858332</v>
      </c>
      <c r="F98" s="49">
        <v>1735158</v>
      </c>
      <c r="G98" s="49">
        <v>1540284</v>
      </c>
      <c r="H98" s="4">
        <f t="shared" si="7"/>
        <v>-194874</v>
      </c>
      <c r="I98" s="11">
        <f t="shared" si="11"/>
        <v>0.8876909192131206</v>
      </c>
      <c r="J98" s="11">
        <f t="shared" si="8"/>
        <v>2.3791978548189118E-3</v>
      </c>
      <c r="K98" s="4">
        <v>1615555</v>
      </c>
      <c r="L98" s="50">
        <f t="shared" si="9"/>
        <v>-75271</v>
      </c>
      <c r="M98" s="62">
        <f t="shared" si="10"/>
        <v>0.95340858095205672</v>
      </c>
    </row>
    <row r="99" spans="1:13" ht="48" customHeight="1">
      <c r="A99" s="1"/>
      <c r="B99" s="1"/>
      <c r="C99" s="46">
        <v>153640</v>
      </c>
      <c r="D99" s="47" t="s">
        <v>37</v>
      </c>
      <c r="E99" s="3">
        <v>417331</v>
      </c>
      <c r="F99" s="49">
        <v>95569</v>
      </c>
      <c r="G99" s="49">
        <v>104531</v>
      </c>
      <c r="H99" s="4">
        <f t="shared" si="7"/>
        <v>8962</v>
      </c>
      <c r="I99" s="11">
        <f t="shared" si="11"/>
        <v>1.0937751781435403</v>
      </c>
      <c r="J99" s="11">
        <f t="shared" si="8"/>
        <v>1.6146368524380938E-4</v>
      </c>
      <c r="K99" s="4">
        <v>92545</v>
      </c>
      <c r="L99" s="50">
        <f t="shared" si="9"/>
        <v>11986</v>
      </c>
      <c r="M99" s="62">
        <f t="shared" si="10"/>
        <v>1.1295153709006429</v>
      </c>
    </row>
    <row r="100" spans="1:13" ht="32.1" customHeight="1">
      <c r="A100" s="1"/>
      <c r="B100" s="1"/>
      <c r="C100" s="46">
        <v>153650</v>
      </c>
      <c r="D100" s="47" t="s">
        <v>38</v>
      </c>
      <c r="E100" s="3">
        <v>10294</v>
      </c>
      <c r="F100" s="49">
        <v>5569</v>
      </c>
      <c r="G100" s="49">
        <v>5156</v>
      </c>
      <c r="H100" s="4">
        <f t="shared" si="7"/>
        <v>-413</v>
      </c>
      <c r="I100" s="11">
        <f t="shared" si="11"/>
        <v>0.9258394684862632</v>
      </c>
      <c r="J100" s="11">
        <f t="shared" si="8"/>
        <v>7.964209288317161E-6</v>
      </c>
      <c r="K100" s="4">
        <v>5816</v>
      </c>
      <c r="L100" s="50">
        <f t="shared" si="9"/>
        <v>-660</v>
      </c>
      <c r="M100" s="62">
        <f t="shared" si="10"/>
        <v>0.88651994497936726</v>
      </c>
    </row>
    <row r="101" spans="1:13" ht="32.1" customHeight="1">
      <c r="A101" s="1"/>
      <c r="B101" s="1"/>
      <c r="C101" s="46">
        <v>153670</v>
      </c>
      <c r="D101" s="47" t="s">
        <v>39</v>
      </c>
      <c r="E101" s="3">
        <v>2244</v>
      </c>
      <c r="F101" s="49">
        <v>375</v>
      </c>
      <c r="G101" s="49">
        <v>0</v>
      </c>
      <c r="H101" s="4">
        <f t="shared" si="7"/>
        <v>-375</v>
      </c>
      <c r="I101" s="11">
        <f t="shared" si="11"/>
        <v>0</v>
      </c>
      <c r="J101" s="11">
        <f t="shared" si="8"/>
        <v>0</v>
      </c>
      <c r="K101" s="4">
        <v>1428</v>
      </c>
      <c r="L101" s="50">
        <f t="shared" si="9"/>
        <v>-1428</v>
      </c>
      <c r="M101" s="62">
        <f t="shared" si="10"/>
        <v>0</v>
      </c>
    </row>
    <row r="102" spans="1:13" ht="32.1" customHeight="1">
      <c r="A102" s="1"/>
      <c r="B102" s="1"/>
      <c r="C102" s="46">
        <v>153680</v>
      </c>
      <c r="D102" s="47" t="s">
        <v>40</v>
      </c>
      <c r="E102" s="3">
        <v>56739</v>
      </c>
      <c r="F102" s="49">
        <v>0</v>
      </c>
      <c r="G102" s="49">
        <v>616</v>
      </c>
      <c r="H102" s="4">
        <f t="shared" si="7"/>
        <v>616</v>
      </c>
      <c r="I102" s="11"/>
      <c r="J102" s="11">
        <f t="shared" si="8"/>
        <v>9.5150366982222101E-7</v>
      </c>
      <c r="K102" s="4">
        <v>0</v>
      </c>
      <c r="L102" s="50">
        <f t="shared" si="9"/>
        <v>616</v>
      </c>
      <c r="M102" s="62">
        <v>0</v>
      </c>
    </row>
    <row r="103" spans="1:13" ht="18" customHeight="1">
      <c r="A103" s="1"/>
      <c r="B103" s="1"/>
      <c r="C103" s="46">
        <v>153690</v>
      </c>
      <c r="D103" s="47" t="s">
        <v>41</v>
      </c>
      <c r="E103" s="3">
        <v>47570</v>
      </c>
      <c r="F103" s="49">
        <v>0</v>
      </c>
      <c r="G103" s="49">
        <v>16286</v>
      </c>
      <c r="H103" s="4">
        <f t="shared" si="7"/>
        <v>16286</v>
      </c>
      <c r="I103" s="11"/>
      <c r="J103" s="11">
        <f t="shared" si="8"/>
        <v>2.515615059533229E-5</v>
      </c>
      <c r="K103" s="4">
        <v>0</v>
      </c>
      <c r="L103" s="50">
        <f t="shared" si="9"/>
        <v>16286</v>
      </c>
      <c r="M103" s="62">
        <v>0</v>
      </c>
    </row>
    <row r="104" spans="1:13" ht="49.5" customHeight="1">
      <c r="A104" s="1"/>
      <c r="B104" s="1"/>
      <c r="C104" s="46">
        <v>160000</v>
      </c>
      <c r="D104" s="47" t="s">
        <v>42</v>
      </c>
      <c r="E104" s="3">
        <f>E105+E119+E139+E177+E206+E211+E214+E217</f>
        <v>2545319277</v>
      </c>
      <c r="F104" s="3">
        <f>F105+F119+F139+F177+F206+F211+F214+F217+F221</f>
        <v>636334809</v>
      </c>
      <c r="G104" s="3">
        <f>G105+G119+G139+G177+G206+G211+G214+G217+G221</f>
        <v>560988790</v>
      </c>
      <c r="H104" s="4">
        <f t="shared" si="7"/>
        <v>-75346019</v>
      </c>
      <c r="I104" s="11">
        <f t="shared" si="11"/>
        <v>0.88159374917992273</v>
      </c>
      <c r="J104" s="11">
        <f t="shared" si="8"/>
        <v>0.86653066950345337</v>
      </c>
      <c r="K104" s="4">
        <f>K105+K119+K139+K177+K206+K211+K214+K217+K221</f>
        <v>686046441</v>
      </c>
      <c r="L104" s="50">
        <f t="shared" si="9"/>
        <v>-125057651</v>
      </c>
      <c r="M104" s="62">
        <f t="shared" si="10"/>
        <v>0.81771255774213691</v>
      </c>
    </row>
    <row r="105" spans="1:13" ht="32.1" customHeight="1">
      <c r="A105" s="1"/>
      <c r="B105" s="1"/>
      <c r="C105" s="46">
        <v>160100</v>
      </c>
      <c r="D105" s="47" t="s">
        <v>43</v>
      </c>
      <c r="E105" s="3">
        <f>E106+E109+E112+E113+E114</f>
        <v>2142370532</v>
      </c>
      <c r="F105" s="3">
        <f>F106+F109+F112+F113+F114</f>
        <v>535592633</v>
      </c>
      <c r="G105" s="3">
        <f>G106+G109+G112+G113+G114</f>
        <v>476610608</v>
      </c>
      <c r="H105" s="4">
        <f t="shared" si="7"/>
        <v>-58982025</v>
      </c>
      <c r="I105" s="11">
        <f t="shared" si="11"/>
        <v>0.88987521230524469</v>
      </c>
      <c r="J105" s="11">
        <f t="shared" si="8"/>
        <v>0.73619601069512985</v>
      </c>
      <c r="K105" s="4">
        <f>K106+K109+K112+K113+K114</f>
        <v>519551522</v>
      </c>
      <c r="L105" s="50">
        <f t="shared" si="9"/>
        <v>-42940914</v>
      </c>
      <c r="M105" s="62">
        <f t="shared" si="10"/>
        <v>0.91735003713452701</v>
      </c>
    </row>
    <row r="106" spans="1:13" ht="30.75" customHeight="1">
      <c r="A106" s="1"/>
      <c r="B106" s="1"/>
      <c r="C106" s="46">
        <v>160110</v>
      </c>
      <c r="D106" s="47" t="s">
        <v>44</v>
      </c>
      <c r="E106" s="3">
        <f>E107+E108</f>
        <v>1749457493</v>
      </c>
      <c r="F106" s="3">
        <f>F107+F108</f>
        <v>437364373</v>
      </c>
      <c r="G106" s="3">
        <f>G107+G108</f>
        <v>388666325</v>
      </c>
      <c r="H106" s="4">
        <f t="shared" si="7"/>
        <v>-48698048</v>
      </c>
      <c r="I106" s="11">
        <f t="shared" si="11"/>
        <v>0.88865565874520835</v>
      </c>
      <c r="J106" s="11">
        <f t="shared" si="8"/>
        <v>0.60035297820424682</v>
      </c>
      <c r="K106" s="4">
        <f>K107+K108</f>
        <v>422564806</v>
      </c>
      <c r="L106" s="50">
        <f t="shared" si="9"/>
        <v>-33898481</v>
      </c>
      <c r="M106" s="62">
        <f t="shared" si="10"/>
        <v>0.91977921370006377</v>
      </c>
    </row>
    <row r="107" spans="1:13" ht="32.1" customHeight="1">
      <c r="A107" s="1"/>
      <c r="B107" s="1"/>
      <c r="C107" s="46">
        <v>160111</v>
      </c>
      <c r="D107" s="47" t="s">
        <v>45</v>
      </c>
      <c r="E107" s="3">
        <v>1749457493</v>
      </c>
      <c r="F107" s="49">
        <v>437364373</v>
      </c>
      <c r="G107" s="49">
        <f>388334657+331668</f>
        <v>388666325</v>
      </c>
      <c r="H107" s="4">
        <f t="shared" si="7"/>
        <v>-48698048</v>
      </c>
      <c r="I107" s="11">
        <f t="shared" si="11"/>
        <v>0.88865565874520835</v>
      </c>
      <c r="J107" s="11">
        <f t="shared" si="8"/>
        <v>0.60035297820424682</v>
      </c>
      <c r="K107" s="4">
        <v>422111005</v>
      </c>
      <c r="L107" s="50">
        <f t="shared" si="9"/>
        <v>-33444680</v>
      </c>
      <c r="M107" s="62">
        <f t="shared" si="10"/>
        <v>0.92076804536285428</v>
      </c>
    </row>
    <row r="108" spans="1:13" ht="32.1" customHeight="1">
      <c r="A108" s="1"/>
      <c r="B108" s="1"/>
      <c r="C108" s="46">
        <v>160114</v>
      </c>
      <c r="D108" s="47" t="s">
        <v>46</v>
      </c>
      <c r="E108" s="3">
        <v>0</v>
      </c>
      <c r="F108" s="51"/>
      <c r="G108" s="51"/>
      <c r="H108" s="4">
        <f t="shared" si="7"/>
        <v>0</v>
      </c>
      <c r="I108" s="11">
        <v>0</v>
      </c>
      <c r="J108" s="11">
        <f t="shared" si="8"/>
        <v>0</v>
      </c>
      <c r="K108" s="4">
        <v>453801</v>
      </c>
      <c r="L108" s="50">
        <f t="shared" si="9"/>
        <v>-453801</v>
      </c>
      <c r="M108" s="62">
        <f t="shared" si="10"/>
        <v>0</v>
      </c>
    </row>
    <row r="109" spans="1:13" ht="32.1" customHeight="1">
      <c r="A109" s="1"/>
      <c r="B109" s="1"/>
      <c r="C109" s="46">
        <v>160120</v>
      </c>
      <c r="D109" s="47" t="s">
        <v>47</v>
      </c>
      <c r="E109" s="3">
        <f>E110+E111</f>
        <v>259216904</v>
      </c>
      <c r="F109" s="3">
        <f>F110+F111</f>
        <v>64804226</v>
      </c>
      <c r="G109" s="3">
        <f>G110+G111</f>
        <v>57569800</v>
      </c>
      <c r="H109" s="4">
        <f t="shared" si="7"/>
        <v>-7234426</v>
      </c>
      <c r="I109" s="11">
        <f t="shared" ref="I109:I139" si="12">G109/F109</f>
        <v>0.88836490385673306</v>
      </c>
      <c r="J109" s="11">
        <f t="shared" si="8"/>
        <v>8.8925123329433919E-2</v>
      </c>
      <c r="K109" s="4">
        <f>K110+K111</f>
        <v>65296859</v>
      </c>
      <c r="L109" s="50">
        <f t="shared" si="9"/>
        <v>-7727059</v>
      </c>
      <c r="M109" s="62">
        <f t="shared" si="10"/>
        <v>0.88166262331240164</v>
      </c>
    </row>
    <row r="110" spans="1:13" ht="32.1" customHeight="1">
      <c r="A110" s="1"/>
      <c r="B110" s="1"/>
      <c r="C110" s="46">
        <v>160121</v>
      </c>
      <c r="D110" s="47" t="s">
        <v>48</v>
      </c>
      <c r="E110" s="3">
        <v>252956960</v>
      </c>
      <c r="F110" s="49">
        <v>63239240</v>
      </c>
      <c r="G110" s="49">
        <v>56199306</v>
      </c>
      <c r="H110" s="4">
        <f t="shared" si="7"/>
        <v>-7039934</v>
      </c>
      <c r="I110" s="11">
        <f t="shared" si="12"/>
        <v>0.888677757670712</v>
      </c>
      <c r="J110" s="11">
        <f t="shared" si="8"/>
        <v>8.6808191396853834E-2</v>
      </c>
      <c r="K110" s="4">
        <v>63716202</v>
      </c>
      <c r="L110" s="50">
        <f t="shared" si="9"/>
        <v>-7516896</v>
      </c>
      <c r="M110" s="62">
        <f t="shared" si="10"/>
        <v>0.8820253598919785</v>
      </c>
    </row>
    <row r="111" spans="1:13" ht="45.75" customHeight="1">
      <c r="A111" s="1"/>
      <c r="B111" s="1"/>
      <c r="C111" s="46">
        <v>160122</v>
      </c>
      <c r="D111" s="47" t="s">
        <v>49</v>
      </c>
      <c r="E111" s="3">
        <v>6259944</v>
      </c>
      <c r="F111" s="49">
        <v>1564986</v>
      </c>
      <c r="G111" s="49">
        <v>1370494</v>
      </c>
      <c r="H111" s="4">
        <f t="shared" si="7"/>
        <v>-194492</v>
      </c>
      <c r="I111" s="11">
        <f t="shared" si="12"/>
        <v>0.87572284991686822</v>
      </c>
      <c r="J111" s="11">
        <f t="shared" si="8"/>
        <v>2.116931932580089E-3</v>
      </c>
      <c r="K111" s="4">
        <v>1580657</v>
      </c>
      <c r="L111" s="50">
        <f t="shared" si="9"/>
        <v>-210163</v>
      </c>
      <c r="M111" s="62">
        <f t="shared" si="10"/>
        <v>0.8670407305316713</v>
      </c>
    </row>
    <row r="112" spans="1:13" ht="32.1" customHeight="1">
      <c r="A112" s="1"/>
      <c r="B112" s="1"/>
      <c r="C112" s="46">
        <v>160130</v>
      </c>
      <c r="D112" s="47" t="s">
        <v>50</v>
      </c>
      <c r="E112" s="3">
        <v>121220911</v>
      </c>
      <c r="F112" s="49">
        <v>30305228</v>
      </c>
      <c r="G112" s="49">
        <v>27745725</v>
      </c>
      <c r="H112" s="4">
        <f t="shared" si="7"/>
        <v>-2559503</v>
      </c>
      <c r="I112" s="11">
        <f t="shared" si="12"/>
        <v>0.91554252619383036</v>
      </c>
      <c r="J112" s="11">
        <f t="shared" si="8"/>
        <v>4.2857401232756727E-2</v>
      </c>
      <c r="K112" s="4">
        <v>28873490</v>
      </c>
      <c r="L112" s="50">
        <f t="shared" si="9"/>
        <v>-1127765</v>
      </c>
      <c r="M112" s="62">
        <f t="shared" si="10"/>
        <v>0.96094116090573045</v>
      </c>
    </row>
    <row r="113" spans="1:13" ht="32.1" customHeight="1">
      <c r="A113" s="1"/>
      <c r="B113" s="1"/>
      <c r="C113" s="46">
        <v>160140</v>
      </c>
      <c r="D113" s="47" t="s">
        <v>51</v>
      </c>
      <c r="E113" s="3">
        <v>2334600</v>
      </c>
      <c r="F113" s="49">
        <v>583650</v>
      </c>
      <c r="G113" s="49">
        <v>464211</v>
      </c>
      <c r="H113" s="4">
        <f t="shared" si="7"/>
        <v>-119439</v>
      </c>
      <c r="I113" s="11">
        <f t="shared" si="12"/>
        <v>0.79535851966075555</v>
      </c>
      <c r="J113" s="11">
        <f t="shared" si="8"/>
        <v>7.1704297089584905E-4</v>
      </c>
      <c r="K113" s="4">
        <v>591670</v>
      </c>
      <c r="L113" s="50">
        <f t="shared" si="9"/>
        <v>-127459</v>
      </c>
      <c r="M113" s="62">
        <f t="shared" si="10"/>
        <v>0.78457755167576526</v>
      </c>
    </row>
    <row r="114" spans="1:13" ht="62.25" customHeight="1">
      <c r="A114" s="1"/>
      <c r="B114" s="1"/>
      <c r="C114" s="46">
        <v>160150</v>
      </c>
      <c r="D114" s="47" t="s">
        <v>301</v>
      </c>
      <c r="E114" s="3">
        <f>E115+E116+E117+E118</f>
        <v>10140624</v>
      </c>
      <c r="F114" s="3">
        <f>F115+F116+F117+F118</f>
        <v>2535156</v>
      </c>
      <c r="G114" s="3">
        <f>G115+G116+G117+G118</f>
        <v>2164547</v>
      </c>
      <c r="H114" s="4">
        <f t="shared" si="7"/>
        <v>-370609</v>
      </c>
      <c r="I114" s="11">
        <f t="shared" si="12"/>
        <v>0.85381215199380234</v>
      </c>
      <c r="J114" s="11">
        <f t="shared" si="8"/>
        <v>3.3434649577965569E-3</v>
      </c>
      <c r="K114" s="4">
        <f>K115+K116+K117+K118</f>
        <v>2224697</v>
      </c>
      <c r="L114" s="50">
        <f t="shared" si="9"/>
        <v>-60150</v>
      </c>
      <c r="M114" s="62">
        <f t="shared" si="10"/>
        <v>0.97296261018916286</v>
      </c>
    </row>
    <row r="115" spans="1:13" ht="83.25" customHeight="1">
      <c r="A115" s="1"/>
      <c r="B115" s="1"/>
      <c r="C115" s="46">
        <v>160152</v>
      </c>
      <c r="D115" s="47" t="s">
        <v>52</v>
      </c>
      <c r="E115" s="3">
        <v>609120</v>
      </c>
      <c r="F115" s="49">
        <v>152280</v>
      </c>
      <c r="G115" s="49">
        <v>143036</v>
      </c>
      <c r="H115" s="4">
        <f t="shared" si="7"/>
        <v>-9244</v>
      </c>
      <c r="I115" s="11">
        <f t="shared" si="12"/>
        <v>0.93929603362227476</v>
      </c>
      <c r="J115" s="11">
        <f t="shared" si="8"/>
        <v>2.2094038785177143E-4</v>
      </c>
      <c r="K115" s="4">
        <v>151305</v>
      </c>
      <c r="L115" s="50">
        <f t="shared" si="9"/>
        <v>-8269</v>
      </c>
      <c r="M115" s="62">
        <f t="shared" si="10"/>
        <v>0.94534879878391331</v>
      </c>
    </row>
    <row r="116" spans="1:13" ht="48" customHeight="1">
      <c r="A116" s="1"/>
      <c r="B116" s="1"/>
      <c r="C116" s="46">
        <v>160153</v>
      </c>
      <c r="D116" s="47" t="s">
        <v>268</v>
      </c>
      <c r="E116" s="3">
        <v>211536</v>
      </c>
      <c r="F116" s="49">
        <v>52884</v>
      </c>
      <c r="G116" s="49">
        <v>48897</v>
      </c>
      <c r="H116" s="4">
        <f t="shared" si="7"/>
        <v>-3987</v>
      </c>
      <c r="I116" s="11">
        <f t="shared" si="12"/>
        <v>0.92460857726344448</v>
      </c>
      <c r="J116" s="11">
        <f t="shared" si="8"/>
        <v>7.5528693089768086E-5</v>
      </c>
      <c r="K116" s="4">
        <v>60782</v>
      </c>
      <c r="L116" s="50">
        <f t="shared" si="9"/>
        <v>-11885</v>
      </c>
      <c r="M116" s="62">
        <f t="shared" si="10"/>
        <v>0.80446513770524164</v>
      </c>
    </row>
    <row r="117" spans="1:13" ht="62.25" customHeight="1">
      <c r="A117" s="1"/>
      <c r="B117" s="1"/>
      <c r="C117" s="46">
        <v>160154</v>
      </c>
      <c r="D117" s="47" t="s">
        <v>53</v>
      </c>
      <c r="E117" s="3">
        <v>5778864</v>
      </c>
      <c r="F117" s="49">
        <v>1444716</v>
      </c>
      <c r="G117" s="49">
        <v>1294431</v>
      </c>
      <c r="H117" s="4">
        <f t="shared" si="7"/>
        <v>-150285</v>
      </c>
      <c r="I117" s="11">
        <f t="shared" si="12"/>
        <v>0.89597609495568675</v>
      </c>
      <c r="J117" s="11">
        <f t="shared" si="8"/>
        <v>1.9994413097916353E-3</v>
      </c>
      <c r="K117" s="4">
        <v>1597297</v>
      </c>
      <c r="L117" s="50">
        <f t="shared" si="9"/>
        <v>-302866</v>
      </c>
      <c r="M117" s="62">
        <f t="shared" si="10"/>
        <v>0.81038842494539209</v>
      </c>
    </row>
    <row r="118" spans="1:13" ht="113.25" customHeight="1">
      <c r="A118" s="1"/>
      <c r="B118" s="1"/>
      <c r="C118" s="46" t="s">
        <v>258</v>
      </c>
      <c r="D118" s="47" t="s">
        <v>269</v>
      </c>
      <c r="E118" s="3">
        <v>3541104</v>
      </c>
      <c r="F118" s="49">
        <v>885276</v>
      </c>
      <c r="G118" s="49">
        <v>678183</v>
      </c>
      <c r="H118" s="4">
        <f t="shared" si="7"/>
        <v>-207093</v>
      </c>
      <c r="I118" s="11"/>
      <c r="J118" s="11">
        <f t="shared" si="8"/>
        <v>1.0475545670633819E-3</v>
      </c>
      <c r="K118" s="4">
        <v>415313</v>
      </c>
      <c r="L118" s="50">
        <f t="shared" si="9"/>
        <v>262870</v>
      </c>
      <c r="M118" s="62">
        <f t="shared" si="10"/>
        <v>1.6329443094726146</v>
      </c>
    </row>
    <row r="119" spans="1:13" ht="48" customHeight="1">
      <c r="A119" s="1"/>
      <c r="B119" s="1"/>
      <c r="C119" s="46">
        <v>160200</v>
      </c>
      <c r="D119" s="47" t="s">
        <v>308</v>
      </c>
      <c r="E119" s="3">
        <f>E120+E122+E127+E132</f>
        <v>42358644</v>
      </c>
      <c r="F119" s="3">
        <f>F120+F122+F127+F132</f>
        <v>10497425</v>
      </c>
      <c r="G119" s="3">
        <f>G120+G122+G127+G132</f>
        <v>9768683</v>
      </c>
      <c r="H119" s="4">
        <f t="shared" si="7"/>
        <v>-728742</v>
      </c>
      <c r="I119" s="11">
        <f t="shared" si="12"/>
        <v>0.930578975320138</v>
      </c>
      <c r="J119" s="11">
        <f t="shared" si="8"/>
        <v>1.508918461660705E-2</v>
      </c>
      <c r="K119" s="4">
        <f>K120+K122+K127+K132</f>
        <v>10476924</v>
      </c>
      <c r="L119" s="50">
        <f t="shared" si="9"/>
        <v>-708241</v>
      </c>
      <c r="M119" s="62">
        <f t="shared" si="10"/>
        <v>0.93239991050808424</v>
      </c>
    </row>
    <row r="120" spans="1:13" ht="48" customHeight="1">
      <c r="A120" s="1"/>
      <c r="B120" s="1"/>
      <c r="C120" s="46">
        <v>160210</v>
      </c>
      <c r="D120" s="47" t="s">
        <v>270</v>
      </c>
      <c r="E120" s="3">
        <f>E121</f>
        <v>2777544</v>
      </c>
      <c r="F120" s="3">
        <f>F121</f>
        <v>694386</v>
      </c>
      <c r="G120" s="3">
        <f>G121</f>
        <v>624553</v>
      </c>
      <c r="H120" s="4">
        <f t="shared" si="7"/>
        <v>-69833</v>
      </c>
      <c r="I120" s="11">
        <f t="shared" si="12"/>
        <v>0.89943201619848323</v>
      </c>
      <c r="J120" s="11">
        <f t="shared" si="8"/>
        <v>9.6471505113389215E-4</v>
      </c>
      <c r="K120" s="4">
        <f>K121</f>
        <v>704128</v>
      </c>
      <c r="L120" s="50">
        <f t="shared" si="9"/>
        <v>-79575</v>
      </c>
      <c r="M120" s="62">
        <f t="shared" si="10"/>
        <v>0.88698787720414474</v>
      </c>
    </row>
    <row r="121" spans="1:13" ht="66.75" customHeight="1">
      <c r="A121" s="1"/>
      <c r="B121" s="1"/>
      <c r="C121" s="46">
        <v>160211</v>
      </c>
      <c r="D121" s="47" t="s">
        <v>54</v>
      </c>
      <c r="E121" s="3">
        <v>2777544</v>
      </c>
      <c r="F121" s="49">
        <v>694386</v>
      </c>
      <c r="G121" s="49">
        <v>624553</v>
      </c>
      <c r="H121" s="4">
        <f t="shared" si="7"/>
        <v>-69833</v>
      </c>
      <c r="I121" s="11">
        <f t="shared" si="12"/>
        <v>0.89943201619848323</v>
      </c>
      <c r="J121" s="11">
        <f t="shared" si="8"/>
        <v>9.6471505113389215E-4</v>
      </c>
      <c r="K121" s="4">
        <v>704128</v>
      </c>
      <c r="L121" s="50">
        <f t="shared" si="9"/>
        <v>-79575</v>
      </c>
      <c r="M121" s="62">
        <f t="shared" si="10"/>
        <v>0.88698787720414474</v>
      </c>
    </row>
    <row r="122" spans="1:13" ht="48" customHeight="1">
      <c r="A122" s="1"/>
      <c r="B122" s="1"/>
      <c r="C122" s="46">
        <v>160220</v>
      </c>
      <c r="D122" s="47" t="s">
        <v>55</v>
      </c>
      <c r="E122" s="3">
        <f>E123+E124+E125+E126</f>
        <v>7188108</v>
      </c>
      <c r="F122" s="3">
        <f>F123+F124+F125+F126</f>
        <v>1669251</v>
      </c>
      <c r="G122" s="3">
        <f>G123+G124+G125+G126</f>
        <v>1372278</v>
      </c>
      <c r="H122" s="4">
        <f t="shared" si="7"/>
        <v>-296973</v>
      </c>
      <c r="I122" s="11">
        <f t="shared" si="12"/>
        <v>0.82209206404549107</v>
      </c>
      <c r="J122" s="11">
        <f t="shared" si="8"/>
        <v>2.1196875860654183E-3</v>
      </c>
      <c r="K122" s="4">
        <f>K123+K124+K125+K126</f>
        <v>1805973</v>
      </c>
      <c r="L122" s="50">
        <f t="shared" si="9"/>
        <v>-433695</v>
      </c>
      <c r="M122" s="62">
        <f t="shared" si="10"/>
        <v>0.75985521378226584</v>
      </c>
    </row>
    <row r="123" spans="1:13" ht="65.25" customHeight="1">
      <c r="A123" s="1"/>
      <c r="B123" s="1"/>
      <c r="C123" s="46">
        <v>160221</v>
      </c>
      <c r="D123" s="47" t="s">
        <v>56</v>
      </c>
      <c r="E123" s="3">
        <v>2104704</v>
      </c>
      <c r="F123" s="49">
        <v>398400</v>
      </c>
      <c r="G123" s="49">
        <v>332051</v>
      </c>
      <c r="H123" s="4">
        <f t="shared" si="7"/>
        <v>-66349</v>
      </c>
      <c r="I123" s="11">
        <f t="shared" si="12"/>
        <v>0.83346134538152605</v>
      </c>
      <c r="J123" s="11">
        <f t="shared" si="8"/>
        <v>5.1290218355217257E-4</v>
      </c>
      <c r="K123" s="4">
        <v>552437</v>
      </c>
      <c r="L123" s="50">
        <f t="shared" si="9"/>
        <v>-220386</v>
      </c>
      <c r="M123" s="62">
        <f t="shared" si="10"/>
        <v>0.60106582289021193</v>
      </c>
    </row>
    <row r="124" spans="1:13" ht="78.75" customHeight="1">
      <c r="A124" s="1"/>
      <c r="B124" s="1"/>
      <c r="C124" s="46">
        <v>160222</v>
      </c>
      <c r="D124" s="47" t="s">
        <v>57</v>
      </c>
      <c r="E124" s="3">
        <v>1723656</v>
      </c>
      <c r="F124" s="49">
        <v>430914</v>
      </c>
      <c r="G124" s="49">
        <v>346943</v>
      </c>
      <c r="H124" s="4">
        <f t="shared" si="7"/>
        <v>-83971</v>
      </c>
      <c r="I124" s="11">
        <f t="shared" si="12"/>
        <v>0.80513281072325338</v>
      </c>
      <c r="J124" s="11">
        <f t="shared" si="8"/>
        <v>5.3590509369988773E-4</v>
      </c>
      <c r="K124" s="4">
        <v>428170</v>
      </c>
      <c r="L124" s="50">
        <f t="shared" si="9"/>
        <v>-81227</v>
      </c>
      <c r="M124" s="62">
        <f t="shared" si="10"/>
        <v>0.81029264077352459</v>
      </c>
    </row>
    <row r="125" spans="1:13" ht="65.25" customHeight="1">
      <c r="A125" s="1"/>
      <c r="B125" s="1"/>
      <c r="C125" s="46">
        <v>160223</v>
      </c>
      <c r="D125" s="47" t="s">
        <v>58</v>
      </c>
      <c r="E125" s="3">
        <v>1342716</v>
      </c>
      <c r="F125" s="49">
        <v>335679</v>
      </c>
      <c r="G125" s="49">
        <v>295941</v>
      </c>
      <c r="H125" s="4">
        <f t="shared" si="7"/>
        <v>-39738</v>
      </c>
      <c r="I125" s="11">
        <f t="shared" si="12"/>
        <v>0.88161904676789438</v>
      </c>
      <c r="J125" s="11">
        <f t="shared" si="8"/>
        <v>4.571249148552888E-4</v>
      </c>
      <c r="K125" s="4">
        <v>338278</v>
      </c>
      <c r="L125" s="50">
        <f t="shared" si="9"/>
        <v>-42337</v>
      </c>
      <c r="M125" s="62">
        <f t="shared" si="10"/>
        <v>0.8748455412412276</v>
      </c>
    </row>
    <row r="126" spans="1:13" ht="48" customHeight="1">
      <c r="A126" s="1"/>
      <c r="B126" s="1"/>
      <c r="C126" s="46">
        <v>160224</v>
      </c>
      <c r="D126" s="47" t="s">
        <v>59</v>
      </c>
      <c r="E126" s="3">
        <v>2017032</v>
      </c>
      <c r="F126" s="49">
        <v>504258</v>
      </c>
      <c r="G126" s="49">
        <v>397343</v>
      </c>
      <c r="H126" s="4">
        <f t="shared" si="7"/>
        <v>-106915</v>
      </c>
      <c r="I126" s="11">
        <f t="shared" si="12"/>
        <v>0.78797559979216991</v>
      </c>
      <c r="J126" s="11">
        <f t="shared" si="8"/>
        <v>6.1375539395806941E-4</v>
      </c>
      <c r="K126" s="4">
        <v>487088</v>
      </c>
      <c r="L126" s="50">
        <f t="shared" si="9"/>
        <v>-89745</v>
      </c>
      <c r="M126" s="62">
        <f t="shared" si="10"/>
        <v>0.81575197910849784</v>
      </c>
    </row>
    <row r="127" spans="1:13" ht="51.75" customHeight="1">
      <c r="A127" s="1"/>
      <c r="B127" s="1"/>
      <c r="C127" s="46">
        <v>160230</v>
      </c>
      <c r="D127" s="47" t="s">
        <v>60</v>
      </c>
      <c r="E127" s="3">
        <f>E128+E129+E130+E131</f>
        <v>3555876</v>
      </c>
      <c r="F127" s="3">
        <f>F128+F129+F130+F131</f>
        <v>889459</v>
      </c>
      <c r="G127" s="3">
        <f>G128+G129+G130+G131</f>
        <v>688571</v>
      </c>
      <c r="H127" s="4">
        <f t="shared" si="7"/>
        <v>-200888</v>
      </c>
      <c r="I127" s="11">
        <f t="shared" si="12"/>
        <v>0.77414585720083784</v>
      </c>
      <c r="J127" s="11">
        <f t="shared" si="8"/>
        <v>1.0636003789499294E-3</v>
      </c>
      <c r="K127" s="4">
        <f>K128+K129+K130+K131</f>
        <v>1031024</v>
      </c>
      <c r="L127" s="50">
        <f t="shared" si="9"/>
        <v>-342453</v>
      </c>
      <c r="M127" s="62">
        <f t="shared" si="10"/>
        <v>0.66785157280528873</v>
      </c>
    </row>
    <row r="128" spans="1:13" ht="48.75" customHeight="1">
      <c r="A128" s="1"/>
      <c r="B128" s="1"/>
      <c r="C128" s="46">
        <v>160231</v>
      </c>
      <c r="D128" s="47" t="s">
        <v>61</v>
      </c>
      <c r="E128" s="3">
        <v>295020</v>
      </c>
      <c r="F128" s="49">
        <v>73755</v>
      </c>
      <c r="G128" s="49">
        <v>65217</v>
      </c>
      <c r="H128" s="4">
        <f t="shared" si="7"/>
        <v>-8538</v>
      </c>
      <c r="I128" s="11">
        <f t="shared" si="12"/>
        <v>0.88423835672157824</v>
      </c>
      <c r="J128" s="11">
        <f t="shared" si="8"/>
        <v>1.0073736174479835E-4</v>
      </c>
      <c r="K128" s="4">
        <v>74952</v>
      </c>
      <c r="L128" s="50">
        <f t="shared" si="9"/>
        <v>-9735</v>
      </c>
      <c r="M128" s="62">
        <f t="shared" si="10"/>
        <v>0.87011687479987188</v>
      </c>
    </row>
    <row r="129" spans="1:13" ht="96.75" customHeight="1">
      <c r="A129" s="1"/>
      <c r="B129" s="1"/>
      <c r="C129" s="46">
        <v>160232</v>
      </c>
      <c r="D129" s="47" t="s">
        <v>62</v>
      </c>
      <c r="E129" s="3">
        <v>3022056</v>
      </c>
      <c r="F129" s="49">
        <v>755514</v>
      </c>
      <c r="G129" s="49">
        <v>564003</v>
      </c>
      <c r="H129" s="4">
        <f t="shared" si="7"/>
        <v>-191511</v>
      </c>
      <c r="I129" s="11">
        <f t="shared" si="12"/>
        <v>0.7465156171824745</v>
      </c>
      <c r="J129" s="11">
        <f t="shared" si="8"/>
        <v>8.711865654070489E-4</v>
      </c>
      <c r="K129" s="4">
        <v>889865</v>
      </c>
      <c r="L129" s="50">
        <f t="shared" si="9"/>
        <v>-325862</v>
      </c>
      <c r="M129" s="62">
        <f t="shared" si="10"/>
        <v>0.63380737527602504</v>
      </c>
    </row>
    <row r="130" spans="1:13" ht="96.75" customHeight="1">
      <c r="A130" s="1"/>
      <c r="B130" s="1"/>
      <c r="C130" s="46">
        <v>160233</v>
      </c>
      <c r="D130" s="47" t="s">
        <v>63</v>
      </c>
      <c r="E130" s="3">
        <v>30360</v>
      </c>
      <c r="F130" s="49">
        <v>7590</v>
      </c>
      <c r="G130" s="49">
        <v>6832</v>
      </c>
      <c r="H130" s="4">
        <f t="shared" si="7"/>
        <v>-758</v>
      </c>
      <c r="I130" s="11">
        <f t="shared" si="12"/>
        <v>0.90013175230566533</v>
      </c>
      <c r="J130" s="11">
        <f t="shared" si="8"/>
        <v>1.0553040701664633E-5</v>
      </c>
      <c r="K130" s="4">
        <v>7554</v>
      </c>
      <c r="L130" s="50">
        <f t="shared" si="9"/>
        <v>-722</v>
      </c>
      <c r="M130" s="62">
        <f t="shared" si="10"/>
        <v>0.90442149854381781</v>
      </c>
    </row>
    <row r="131" spans="1:13" ht="81.75" customHeight="1">
      <c r="A131" s="1"/>
      <c r="B131" s="1"/>
      <c r="C131" s="46">
        <v>160234</v>
      </c>
      <c r="D131" s="47" t="s">
        <v>64</v>
      </c>
      <c r="E131" s="3">
        <v>208440</v>
      </c>
      <c r="F131" s="49">
        <v>52600</v>
      </c>
      <c r="G131" s="49">
        <v>52519</v>
      </c>
      <c r="H131" s="4">
        <f t="shared" si="7"/>
        <v>-81</v>
      </c>
      <c r="I131" s="11">
        <f t="shared" si="12"/>
        <v>0.99846007604562736</v>
      </c>
      <c r="J131" s="11">
        <f t="shared" si="8"/>
        <v>8.1123411096417571E-5</v>
      </c>
      <c r="K131" s="4">
        <v>58653</v>
      </c>
      <c r="L131" s="50">
        <f t="shared" si="9"/>
        <v>-6134</v>
      </c>
      <c r="M131" s="62">
        <f t="shared" si="10"/>
        <v>0.89541881915673538</v>
      </c>
    </row>
    <row r="132" spans="1:13" ht="18" customHeight="1">
      <c r="A132" s="1"/>
      <c r="B132" s="1"/>
      <c r="C132" s="46">
        <v>160240</v>
      </c>
      <c r="D132" s="47" t="s">
        <v>65</v>
      </c>
      <c r="E132" s="3">
        <f>E133+E134+E135+E136+E137+E138</f>
        <v>28837116</v>
      </c>
      <c r="F132" s="3">
        <f>F133+F134+F135+F136+F137+F138</f>
        <v>7244329</v>
      </c>
      <c r="G132" s="3">
        <f>G133+G134+G135+G136+G137+G138</f>
        <v>7083281</v>
      </c>
      <c r="H132" s="4">
        <f t="shared" si="7"/>
        <v>-161048</v>
      </c>
      <c r="I132" s="11">
        <f t="shared" si="12"/>
        <v>0.97776909359031039</v>
      </c>
      <c r="J132" s="11">
        <f t="shared" si="8"/>
        <v>1.094118160045781E-2</v>
      </c>
      <c r="K132" s="4">
        <f>K133+K134+K135+K136+K137+K138</f>
        <v>6935799</v>
      </c>
      <c r="L132" s="50">
        <f t="shared" si="9"/>
        <v>147482</v>
      </c>
      <c r="M132" s="62">
        <f t="shared" si="10"/>
        <v>1.0212638803402463</v>
      </c>
    </row>
    <row r="133" spans="1:13" ht="32.1" customHeight="1">
      <c r="A133" s="1"/>
      <c r="B133" s="1"/>
      <c r="C133" s="46">
        <v>160241</v>
      </c>
      <c r="D133" s="47" t="s">
        <v>66</v>
      </c>
      <c r="E133" s="3">
        <v>170892</v>
      </c>
      <c r="F133" s="49">
        <v>42723</v>
      </c>
      <c r="G133" s="49">
        <v>34995</v>
      </c>
      <c r="H133" s="4">
        <f t="shared" si="7"/>
        <v>-7728</v>
      </c>
      <c r="I133" s="11">
        <f t="shared" si="12"/>
        <v>0.81911382627624463</v>
      </c>
      <c r="J133" s="11">
        <f t="shared" si="8"/>
        <v>5.4054985268552957E-5</v>
      </c>
      <c r="K133" s="4">
        <v>38911</v>
      </c>
      <c r="L133" s="50">
        <f t="shared" si="9"/>
        <v>-3916</v>
      </c>
      <c r="M133" s="62">
        <f t="shared" si="10"/>
        <v>0.8993600781270078</v>
      </c>
    </row>
    <row r="134" spans="1:13" ht="67.5" customHeight="1">
      <c r="A134" s="1"/>
      <c r="B134" s="1"/>
      <c r="C134" s="46">
        <v>160242</v>
      </c>
      <c r="D134" s="47" t="s">
        <v>271</v>
      </c>
      <c r="E134" s="3">
        <v>7272</v>
      </c>
      <c r="F134" s="49">
        <v>1818</v>
      </c>
      <c r="G134" s="49">
        <v>1818</v>
      </c>
      <c r="H134" s="4">
        <f t="shared" si="7"/>
        <v>0</v>
      </c>
      <c r="I134" s="11">
        <f t="shared" si="12"/>
        <v>1</v>
      </c>
      <c r="J134" s="11">
        <f t="shared" si="8"/>
        <v>2.808171545027269E-6</v>
      </c>
      <c r="K134" s="4">
        <v>1810</v>
      </c>
      <c r="L134" s="50">
        <f t="shared" si="9"/>
        <v>8</v>
      </c>
      <c r="M134" s="62">
        <f t="shared" si="10"/>
        <v>1.0044198895027625</v>
      </c>
    </row>
    <row r="135" spans="1:13" ht="32.1" customHeight="1">
      <c r="A135" s="1"/>
      <c r="B135" s="1"/>
      <c r="C135" s="46">
        <v>160243</v>
      </c>
      <c r="D135" s="47" t="s">
        <v>67</v>
      </c>
      <c r="E135" s="3">
        <v>1999800</v>
      </c>
      <c r="F135" s="49">
        <v>535000</v>
      </c>
      <c r="G135" s="49">
        <v>535000</v>
      </c>
      <c r="H135" s="4">
        <f t="shared" ref="H135:H198" si="13">G135-F135</f>
        <v>0</v>
      </c>
      <c r="I135" s="11">
        <f t="shared" si="12"/>
        <v>1</v>
      </c>
      <c r="J135" s="11">
        <f t="shared" si="8"/>
        <v>8.2638711583585755E-4</v>
      </c>
      <c r="K135" s="4">
        <v>446369</v>
      </c>
      <c r="L135" s="50">
        <f t="shared" si="9"/>
        <v>88631</v>
      </c>
      <c r="M135" s="62">
        <f t="shared" si="10"/>
        <v>1.1985599358378383</v>
      </c>
    </row>
    <row r="136" spans="1:13" ht="32.1" customHeight="1">
      <c r="A136" s="1"/>
      <c r="B136" s="1"/>
      <c r="C136" s="46">
        <v>160244</v>
      </c>
      <c r="D136" s="47" t="s">
        <v>68</v>
      </c>
      <c r="E136" s="3">
        <v>14114952</v>
      </c>
      <c r="F136" s="49">
        <v>3528738</v>
      </c>
      <c r="G136" s="49">
        <v>3518853</v>
      </c>
      <c r="H136" s="4">
        <f t="shared" si="13"/>
        <v>-9885</v>
      </c>
      <c r="I136" s="11">
        <f t="shared" si="12"/>
        <v>0.99719871523473835</v>
      </c>
      <c r="J136" s="11">
        <f t="shared" ref="J136:J199" si="14">G136/G$230</f>
        <v>5.4353921153651487E-3</v>
      </c>
      <c r="K136" s="4">
        <v>3482824</v>
      </c>
      <c r="L136" s="50">
        <f t="shared" ref="L136:L199" si="15">G136-K136</f>
        <v>36029</v>
      </c>
      <c r="M136" s="62">
        <f t="shared" ref="M136:M199" si="16">G136/K136</f>
        <v>1.0103447662012206</v>
      </c>
    </row>
    <row r="137" spans="1:13" ht="32.1" customHeight="1">
      <c r="A137" s="1"/>
      <c r="B137" s="1"/>
      <c r="C137" s="46">
        <v>160245</v>
      </c>
      <c r="D137" s="47" t="s">
        <v>69</v>
      </c>
      <c r="E137" s="3">
        <v>9780840</v>
      </c>
      <c r="F137" s="49">
        <v>2445210</v>
      </c>
      <c r="G137" s="49">
        <v>2363161</v>
      </c>
      <c r="H137" s="4">
        <f t="shared" si="13"/>
        <v>-82049</v>
      </c>
      <c r="I137" s="11">
        <f t="shared" si="12"/>
        <v>0.96644500881314899</v>
      </c>
      <c r="J137" s="11">
        <f t="shared" si="14"/>
        <v>3.6502538374687493E-3</v>
      </c>
      <c r="K137" s="4">
        <v>2329721</v>
      </c>
      <c r="L137" s="50">
        <f t="shared" si="15"/>
        <v>33440</v>
      </c>
      <c r="M137" s="62">
        <f t="shared" si="16"/>
        <v>1.0143536500722619</v>
      </c>
    </row>
    <row r="138" spans="1:13" ht="32.1" customHeight="1">
      <c r="A138" s="1"/>
      <c r="B138" s="1"/>
      <c r="C138" s="46">
        <v>160246</v>
      </c>
      <c r="D138" s="47" t="s">
        <v>70</v>
      </c>
      <c r="E138" s="3">
        <v>2763360</v>
      </c>
      <c r="F138" s="49">
        <v>690840</v>
      </c>
      <c r="G138" s="49">
        <v>629454</v>
      </c>
      <c r="H138" s="4">
        <f t="shared" si="13"/>
        <v>-61386</v>
      </c>
      <c r="I138" s="11">
        <f t="shared" si="12"/>
        <v>0.91114295640090326</v>
      </c>
      <c r="J138" s="11">
        <f t="shared" si="14"/>
        <v>9.7228537497447446E-4</v>
      </c>
      <c r="K138" s="4">
        <v>636164</v>
      </c>
      <c r="L138" s="50">
        <f t="shared" si="15"/>
        <v>-6710</v>
      </c>
      <c r="M138" s="62">
        <f t="shared" si="16"/>
        <v>0.98945240535459411</v>
      </c>
    </row>
    <row r="139" spans="1:13" ht="48" customHeight="1">
      <c r="A139" s="1"/>
      <c r="B139" s="1"/>
      <c r="C139" s="46">
        <v>160300</v>
      </c>
      <c r="D139" s="47" t="s">
        <v>71</v>
      </c>
      <c r="E139" s="3">
        <f>E140+E145+E151+E152+E160</f>
        <v>138013512</v>
      </c>
      <c r="F139" s="3">
        <f>F140+F145+F151+F152+F160</f>
        <v>34593640</v>
      </c>
      <c r="G139" s="3">
        <f>G140+G145+G151+G152+G160</f>
        <v>30100953</v>
      </c>
      <c r="H139" s="4">
        <f t="shared" si="13"/>
        <v>-4492687</v>
      </c>
      <c r="I139" s="11">
        <f t="shared" si="12"/>
        <v>0.87012968279718472</v>
      </c>
      <c r="J139" s="11">
        <f t="shared" si="14"/>
        <v>4.6495401371178885E-2</v>
      </c>
      <c r="K139" s="4">
        <f>K140+K145+K151+K152+K160</f>
        <v>33598049</v>
      </c>
      <c r="L139" s="50">
        <f t="shared" si="15"/>
        <v>-3497096</v>
      </c>
      <c r="M139" s="62">
        <f t="shared" si="16"/>
        <v>0.89591371808523768</v>
      </c>
    </row>
    <row r="140" spans="1:13" ht="63.75" customHeight="1">
      <c r="A140" s="1"/>
      <c r="B140" s="1"/>
      <c r="C140" s="46">
        <v>160310</v>
      </c>
      <c r="D140" s="47" t="s">
        <v>272</v>
      </c>
      <c r="E140" s="3">
        <v>7836552</v>
      </c>
      <c r="F140" s="3">
        <f>F141+F142+F143+F144</f>
        <v>1996710</v>
      </c>
      <c r="G140" s="3">
        <f>G141+G142+G143+G144</f>
        <v>1787153</v>
      </c>
      <c r="H140" s="4">
        <f t="shared" si="13"/>
        <v>-209557</v>
      </c>
      <c r="I140" s="11">
        <f t="shared" ref="I140:I171" si="17">G140/F140</f>
        <v>0.8950488553670789</v>
      </c>
      <c r="J140" s="11">
        <f t="shared" si="14"/>
        <v>2.7605237630418697E-3</v>
      </c>
      <c r="K140" s="4">
        <f>K141+K142+K143+K144</f>
        <v>1629326</v>
      </c>
      <c r="L140" s="50">
        <f t="shared" si="15"/>
        <v>157827</v>
      </c>
      <c r="M140" s="62">
        <f t="shared" si="16"/>
        <v>1.0968664343415622</v>
      </c>
    </row>
    <row r="141" spans="1:13" ht="80.25" customHeight="1">
      <c r="A141" s="1"/>
      <c r="B141" s="1"/>
      <c r="C141" s="46">
        <v>160312</v>
      </c>
      <c r="D141" s="47" t="s">
        <v>273</v>
      </c>
      <c r="E141" s="3">
        <v>310788</v>
      </c>
      <c r="F141" s="49">
        <v>77697</v>
      </c>
      <c r="G141" s="49">
        <v>72567</v>
      </c>
      <c r="H141" s="4">
        <f t="shared" si="13"/>
        <v>-5130</v>
      </c>
      <c r="I141" s="11">
        <f t="shared" si="17"/>
        <v>0.93397428472141786</v>
      </c>
      <c r="J141" s="11">
        <f t="shared" si="14"/>
        <v>1.1209053053244986E-4</v>
      </c>
      <c r="K141" s="4">
        <v>77375</v>
      </c>
      <c r="L141" s="50">
        <f t="shared" si="15"/>
        <v>-4808</v>
      </c>
      <c r="M141" s="62">
        <f t="shared" si="16"/>
        <v>0.93786106623586429</v>
      </c>
    </row>
    <row r="142" spans="1:13" ht="48" customHeight="1">
      <c r="A142" s="1"/>
      <c r="B142" s="1"/>
      <c r="C142" s="46">
        <v>160313</v>
      </c>
      <c r="D142" s="47" t="s">
        <v>274</v>
      </c>
      <c r="E142" s="3">
        <v>124320</v>
      </c>
      <c r="F142" s="49">
        <v>31080</v>
      </c>
      <c r="G142" s="49">
        <v>29609</v>
      </c>
      <c r="H142" s="4">
        <f t="shared" si="13"/>
        <v>-1471</v>
      </c>
      <c r="I142" s="11">
        <f t="shared" si="17"/>
        <v>0.95267052767052762</v>
      </c>
      <c r="J142" s="11">
        <f t="shared" si="14"/>
        <v>4.5735506752867115E-5</v>
      </c>
      <c r="K142" s="4">
        <v>36797</v>
      </c>
      <c r="L142" s="50">
        <f t="shared" si="15"/>
        <v>-7188</v>
      </c>
      <c r="M142" s="62">
        <f t="shared" si="16"/>
        <v>0.80465798842296932</v>
      </c>
    </row>
    <row r="143" spans="1:13" ht="61.5" customHeight="1">
      <c r="A143" s="1"/>
      <c r="B143" s="1"/>
      <c r="C143" s="46">
        <v>160314</v>
      </c>
      <c r="D143" s="47" t="s">
        <v>72</v>
      </c>
      <c r="E143" s="3">
        <v>3875712</v>
      </c>
      <c r="F143" s="49">
        <v>1006500</v>
      </c>
      <c r="G143" s="49">
        <v>1006489</v>
      </c>
      <c r="H143" s="4">
        <f t="shared" si="13"/>
        <v>-11</v>
      </c>
      <c r="I143" s="11">
        <f t="shared" si="17"/>
        <v>0.99998907103825141</v>
      </c>
      <c r="J143" s="11">
        <f t="shared" si="14"/>
        <v>1.5546720408047036E-3</v>
      </c>
      <c r="K143" s="4">
        <v>1039147</v>
      </c>
      <c r="L143" s="50">
        <f t="shared" si="15"/>
        <v>-32658</v>
      </c>
      <c r="M143" s="62">
        <f t="shared" si="16"/>
        <v>0.96857230016542417</v>
      </c>
    </row>
    <row r="144" spans="1:13" ht="113.25" customHeight="1">
      <c r="A144" s="1"/>
      <c r="B144" s="1"/>
      <c r="C144" s="46" t="s">
        <v>259</v>
      </c>
      <c r="D144" s="47" t="s">
        <v>275</v>
      </c>
      <c r="E144" s="3">
        <v>3525732</v>
      </c>
      <c r="F144" s="49">
        <v>881433</v>
      </c>
      <c r="G144" s="49">
        <v>678488</v>
      </c>
      <c r="H144" s="4">
        <f t="shared" si="13"/>
        <v>-202945</v>
      </c>
      <c r="I144" s="11"/>
      <c r="J144" s="11">
        <f t="shared" si="14"/>
        <v>1.0480256849518491E-3</v>
      </c>
      <c r="K144" s="4">
        <v>476007</v>
      </c>
      <c r="L144" s="50">
        <f t="shared" si="15"/>
        <v>202481</v>
      </c>
      <c r="M144" s="62">
        <f t="shared" si="16"/>
        <v>1.4253739966008903</v>
      </c>
    </row>
    <row r="145" spans="1:13" ht="18" customHeight="1">
      <c r="A145" s="1"/>
      <c r="B145" s="1"/>
      <c r="C145" s="46">
        <v>160320</v>
      </c>
      <c r="D145" s="47" t="s">
        <v>73</v>
      </c>
      <c r="E145" s="3">
        <f>E146+E147+E148+E149+E150</f>
        <v>4519548</v>
      </c>
      <c r="F145" s="3">
        <f>F146+F147+F148+F149+F150</f>
        <v>1182576</v>
      </c>
      <c r="G145" s="3">
        <f>G146+G147+G148+G149+G150</f>
        <v>959198</v>
      </c>
      <c r="H145" s="4">
        <f t="shared" si="13"/>
        <v>-223378</v>
      </c>
      <c r="I145" s="11">
        <f t="shared" si="17"/>
        <v>0.81110896889502238</v>
      </c>
      <c r="J145" s="11">
        <f t="shared" si="14"/>
        <v>1.4816240537112576E-3</v>
      </c>
      <c r="K145" s="4">
        <f>K146+K147+K148+K149+K150</f>
        <v>1353966</v>
      </c>
      <c r="L145" s="50">
        <f t="shared" si="15"/>
        <v>-394768</v>
      </c>
      <c r="M145" s="62">
        <f t="shared" si="16"/>
        <v>0.70843581005726874</v>
      </c>
    </row>
    <row r="146" spans="1:13" ht="95.25" customHeight="1">
      <c r="A146" s="1"/>
      <c r="B146" s="1"/>
      <c r="C146" s="46">
        <v>160321</v>
      </c>
      <c r="D146" s="47" t="s">
        <v>74</v>
      </c>
      <c r="E146" s="3">
        <v>1014444</v>
      </c>
      <c r="F146" s="49">
        <v>306300</v>
      </c>
      <c r="G146" s="49">
        <v>306288</v>
      </c>
      <c r="H146" s="4">
        <f t="shared" si="13"/>
        <v>-12</v>
      </c>
      <c r="I146" s="11">
        <f t="shared" si="17"/>
        <v>0.99996082272282072</v>
      </c>
      <c r="J146" s="11">
        <f t="shared" si="14"/>
        <v>4.7310739614043573E-4</v>
      </c>
      <c r="K146" s="4">
        <v>366525</v>
      </c>
      <c r="L146" s="50">
        <f t="shared" si="15"/>
        <v>-60237</v>
      </c>
      <c r="M146" s="62">
        <f t="shared" si="16"/>
        <v>0.83565377532228358</v>
      </c>
    </row>
    <row r="147" spans="1:13" ht="63" customHeight="1">
      <c r="A147" s="1"/>
      <c r="B147" s="1"/>
      <c r="C147" s="46">
        <v>160322</v>
      </c>
      <c r="D147" s="47" t="s">
        <v>75</v>
      </c>
      <c r="E147" s="3">
        <v>1418040</v>
      </c>
      <c r="F147" s="49">
        <v>354510</v>
      </c>
      <c r="G147" s="49">
        <v>310343</v>
      </c>
      <c r="H147" s="4">
        <f t="shared" si="13"/>
        <v>-44167</v>
      </c>
      <c r="I147" s="11">
        <f t="shared" si="17"/>
        <v>0.87541395165157543</v>
      </c>
      <c r="J147" s="11">
        <f t="shared" si="14"/>
        <v>4.7937094708382717E-4</v>
      </c>
      <c r="K147" s="4">
        <v>355792</v>
      </c>
      <c r="L147" s="50">
        <f t="shared" si="15"/>
        <v>-45449</v>
      </c>
      <c r="M147" s="62">
        <f t="shared" si="16"/>
        <v>0.87225963484282953</v>
      </c>
    </row>
    <row r="148" spans="1:13" ht="84" customHeight="1">
      <c r="A148" s="1"/>
      <c r="B148" s="1"/>
      <c r="C148" s="46">
        <v>160323</v>
      </c>
      <c r="D148" s="47" t="s">
        <v>76</v>
      </c>
      <c r="E148" s="3">
        <v>1963440</v>
      </c>
      <c r="F148" s="49">
        <v>490860</v>
      </c>
      <c r="G148" s="49">
        <v>321205</v>
      </c>
      <c r="H148" s="4">
        <f t="shared" si="13"/>
        <v>-169655</v>
      </c>
      <c r="I148" s="11">
        <f t="shared" si="17"/>
        <v>0.65437191867334876</v>
      </c>
      <c r="J148" s="11">
        <f t="shared" si="14"/>
        <v>4.9614892250851703E-4</v>
      </c>
      <c r="K148" s="4">
        <v>597269</v>
      </c>
      <c r="L148" s="50">
        <f t="shared" si="15"/>
        <v>-276064</v>
      </c>
      <c r="M148" s="62">
        <f t="shared" si="16"/>
        <v>0.53778950523131119</v>
      </c>
    </row>
    <row r="149" spans="1:13" ht="93.75" customHeight="1">
      <c r="A149" s="1"/>
      <c r="B149" s="1"/>
      <c r="C149" s="46">
        <v>160324</v>
      </c>
      <c r="D149" s="47" t="s">
        <v>77</v>
      </c>
      <c r="E149" s="3">
        <v>29088</v>
      </c>
      <c r="F149" s="49">
        <v>7272</v>
      </c>
      <c r="G149" s="49">
        <v>4909</v>
      </c>
      <c r="H149" s="4">
        <f t="shared" si="13"/>
        <v>-2363</v>
      </c>
      <c r="I149" s="11">
        <f t="shared" si="17"/>
        <v>0.67505500550055009</v>
      </c>
      <c r="J149" s="11">
        <f t="shared" si="14"/>
        <v>7.5826810310994846E-6</v>
      </c>
      <c r="K149" s="4">
        <v>7240</v>
      </c>
      <c r="L149" s="50">
        <f t="shared" si="15"/>
        <v>-2331</v>
      </c>
      <c r="M149" s="62">
        <f t="shared" si="16"/>
        <v>0.67803867403314921</v>
      </c>
    </row>
    <row r="150" spans="1:13" ht="96.75" customHeight="1">
      <c r="A150" s="1"/>
      <c r="B150" s="1"/>
      <c r="C150" s="46">
        <v>160325</v>
      </c>
      <c r="D150" s="47" t="s">
        <v>78</v>
      </c>
      <c r="E150" s="3">
        <v>94536</v>
      </c>
      <c r="F150" s="49">
        <v>23634</v>
      </c>
      <c r="G150" s="49">
        <v>16453</v>
      </c>
      <c r="H150" s="4">
        <f t="shared" si="13"/>
        <v>-7181</v>
      </c>
      <c r="I150" s="11">
        <f t="shared" si="17"/>
        <v>0.69615807734619617</v>
      </c>
      <c r="J150" s="11">
        <f t="shared" si="14"/>
        <v>2.5414106947378251E-5</v>
      </c>
      <c r="K150" s="4">
        <v>27140</v>
      </c>
      <c r="L150" s="50">
        <f t="shared" si="15"/>
        <v>-10687</v>
      </c>
      <c r="M150" s="62">
        <f t="shared" si="16"/>
        <v>0.6062269712601327</v>
      </c>
    </row>
    <row r="151" spans="1:13" ht="48" customHeight="1">
      <c r="A151" s="1"/>
      <c r="B151" s="1"/>
      <c r="C151" s="46">
        <v>160330</v>
      </c>
      <c r="D151" s="47" t="s">
        <v>276</v>
      </c>
      <c r="E151" s="3">
        <v>54540</v>
      </c>
      <c r="F151" s="49">
        <v>13635</v>
      </c>
      <c r="G151" s="49">
        <v>9954</v>
      </c>
      <c r="H151" s="4">
        <f t="shared" si="13"/>
        <v>-3681</v>
      </c>
      <c r="I151" s="11">
        <f t="shared" si="17"/>
        <v>0.73003300330033005</v>
      </c>
      <c r="J151" s="11">
        <f t="shared" si="14"/>
        <v>1.5375434300990889E-5</v>
      </c>
      <c r="K151" s="4">
        <v>15591</v>
      </c>
      <c r="L151" s="50">
        <f t="shared" si="15"/>
        <v>-5637</v>
      </c>
      <c r="M151" s="62">
        <f t="shared" si="16"/>
        <v>0.63844525687896858</v>
      </c>
    </row>
    <row r="152" spans="1:13" ht="18" customHeight="1">
      <c r="A152" s="1"/>
      <c r="B152" s="1"/>
      <c r="C152" s="46">
        <v>160340</v>
      </c>
      <c r="D152" s="47" t="s">
        <v>79</v>
      </c>
      <c r="E152" s="3">
        <f>E153+E154+E155+E156+E157+E158+E159</f>
        <v>86082432</v>
      </c>
      <c r="F152" s="3">
        <f>F153+F154+F155+F156+F157+F158+F159</f>
        <v>21520608</v>
      </c>
      <c r="G152" s="3">
        <f>G153+G154+G155+G156+G157+G158+G159</f>
        <v>18477338</v>
      </c>
      <c r="H152" s="4">
        <f t="shared" si="13"/>
        <v>-3043270</v>
      </c>
      <c r="I152" s="11">
        <f t="shared" si="17"/>
        <v>0.85858810308705036</v>
      </c>
      <c r="J152" s="11">
        <f t="shared" si="14"/>
        <v>2.8540998239522039E-2</v>
      </c>
      <c r="K152" s="4">
        <f>K153+K154+K155+K156+K157+K158+K159</f>
        <v>20184270</v>
      </c>
      <c r="L152" s="50">
        <f t="shared" si="15"/>
        <v>-1706932</v>
      </c>
      <c r="M152" s="62">
        <f t="shared" si="16"/>
        <v>0.91543256208919122</v>
      </c>
    </row>
    <row r="153" spans="1:13" ht="48" customHeight="1">
      <c r="A153" s="1"/>
      <c r="B153" s="1"/>
      <c r="C153" s="46">
        <v>160341</v>
      </c>
      <c r="D153" s="47" t="s">
        <v>80</v>
      </c>
      <c r="E153" s="3">
        <v>5082600</v>
      </c>
      <c r="F153" s="49">
        <v>1270650</v>
      </c>
      <c r="G153" s="49">
        <v>924648</v>
      </c>
      <c r="H153" s="4">
        <f t="shared" si="13"/>
        <v>-346002</v>
      </c>
      <c r="I153" s="11">
        <f t="shared" si="17"/>
        <v>0.72769684806988544</v>
      </c>
      <c r="J153" s="11">
        <f t="shared" si="14"/>
        <v>1.4282564371652224E-3</v>
      </c>
      <c r="K153" s="4">
        <v>1151760</v>
      </c>
      <c r="L153" s="50">
        <f t="shared" si="15"/>
        <v>-227112</v>
      </c>
      <c r="M153" s="62">
        <f t="shared" si="16"/>
        <v>0.80281308605959578</v>
      </c>
    </row>
    <row r="154" spans="1:13" ht="32.1" customHeight="1">
      <c r="A154" s="1"/>
      <c r="B154" s="1"/>
      <c r="C154" s="46">
        <v>160342</v>
      </c>
      <c r="D154" s="47" t="s">
        <v>81</v>
      </c>
      <c r="E154" s="3">
        <v>59691000</v>
      </c>
      <c r="F154" s="49">
        <v>14922750</v>
      </c>
      <c r="G154" s="49">
        <v>12921496</v>
      </c>
      <c r="H154" s="4">
        <f t="shared" si="13"/>
        <v>-2001254</v>
      </c>
      <c r="I154" s="11">
        <f t="shared" si="17"/>
        <v>0.86589241259151295</v>
      </c>
      <c r="J154" s="11">
        <f t="shared" si="14"/>
        <v>1.9959173479859007E-2</v>
      </c>
      <c r="K154" s="4">
        <v>13878663</v>
      </c>
      <c r="L154" s="50">
        <f t="shared" si="15"/>
        <v>-957167</v>
      </c>
      <c r="M154" s="62">
        <f t="shared" si="16"/>
        <v>0.9310331982266592</v>
      </c>
    </row>
    <row r="155" spans="1:13" ht="32.1" customHeight="1">
      <c r="A155" s="1"/>
      <c r="B155" s="1"/>
      <c r="C155" s="46">
        <v>160343</v>
      </c>
      <c r="D155" s="47" t="s">
        <v>82</v>
      </c>
      <c r="E155" s="3">
        <v>63828</v>
      </c>
      <c r="F155" s="49">
        <v>15957</v>
      </c>
      <c r="G155" s="49">
        <v>9574</v>
      </c>
      <c r="H155" s="4">
        <f t="shared" si="13"/>
        <v>-6383</v>
      </c>
      <c r="I155" s="11">
        <f t="shared" si="17"/>
        <v>0.59998746631572353</v>
      </c>
      <c r="J155" s="11">
        <f t="shared" si="14"/>
        <v>1.4788467751425234E-5</v>
      </c>
      <c r="K155" s="4">
        <v>12347</v>
      </c>
      <c r="L155" s="50">
        <f t="shared" si="15"/>
        <v>-2773</v>
      </c>
      <c r="M155" s="62">
        <f t="shared" si="16"/>
        <v>0.7754110310196809</v>
      </c>
    </row>
    <row r="156" spans="1:13" ht="18" customHeight="1">
      <c r="A156" s="1"/>
      <c r="B156" s="1"/>
      <c r="C156" s="46">
        <v>160344</v>
      </c>
      <c r="D156" s="47" t="s">
        <v>83</v>
      </c>
      <c r="E156" s="3">
        <v>20094000</v>
      </c>
      <c r="F156" s="49">
        <v>5023500</v>
      </c>
      <c r="G156" s="49">
        <v>4364257</v>
      </c>
      <c r="H156" s="4">
        <f t="shared" si="13"/>
        <v>-659243</v>
      </c>
      <c r="I156" s="11">
        <f t="shared" si="17"/>
        <v>0.86876818950930623</v>
      </c>
      <c r="J156" s="11">
        <f t="shared" si="14"/>
        <v>6.7412444018625272E-3</v>
      </c>
      <c r="K156" s="4">
        <v>4867880</v>
      </c>
      <c r="L156" s="50">
        <f t="shared" si="15"/>
        <v>-503623</v>
      </c>
      <c r="M156" s="62">
        <f t="shared" si="16"/>
        <v>0.89654161565198809</v>
      </c>
    </row>
    <row r="157" spans="1:13" ht="51.75" customHeight="1">
      <c r="A157" s="1"/>
      <c r="B157" s="1"/>
      <c r="C157" s="46">
        <v>160345</v>
      </c>
      <c r="D157" s="47" t="s">
        <v>277</v>
      </c>
      <c r="E157" s="3">
        <v>118200</v>
      </c>
      <c r="F157" s="49">
        <v>29550</v>
      </c>
      <c r="G157" s="49">
        <v>13821</v>
      </c>
      <c r="H157" s="4">
        <f t="shared" si="13"/>
        <v>-15729</v>
      </c>
      <c r="I157" s="11">
        <f t="shared" si="17"/>
        <v>0.46771573604060912</v>
      </c>
      <c r="J157" s="11">
        <f t="shared" si="14"/>
        <v>2.1348591267228761E-5</v>
      </c>
      <c r="K157" s="4">
        <v>28567</v>
      </c>
      <c r="L157" s="50">
        <f t="shared" si="15"/>
        <v>-14746</v>
      </c>
      <c r="M157" s="62">
        <f t="shared" si="16"/>
        <v>0.48380999054853502</v>
      </c>
    </row>
    <row r="158" spans="1:13" ht="62.25" customHeight="1">
      <c r="A158" s="1"/>
      <c r="B158" s="1"/>
      <c r="C158" s="46">
        <v>160346</v>
      </c>
      <c r="D158" s="47" t="s">
        <v>278</v>
      </c>
      <c r="E158" s="3">
        <v>709200</v>
      </c>
      <c r="F158" s="49">
        <v>177300</v>
      </c>
      <c r="G158" s="49">
        <v>171085</v>
      </c>
      <c r="H158" s="4">
        <f t="shared" si="13"/>
        <v>-6215</v>
      </c>
      <c r="I158" s="11">
        <f t="shared" si="17"/>
        <v>0.96494641849971796</v>
      </c>
      <c r="J158" s="11">
        <f t="shared" si="14"/>
        <v>2.6426624245379004E-4</v>
      </c>
      <c r="K158" s="4">
        <v>165984</v>
      </c>
      <c r="L158" s="50">
        <f t="shared" si="15"/>
        <v>5101</v>
      </c>
      <c r="M158" s="62">
        <f t="shared" si="16"/>
        <v>1.0307318777713514</v>
      </c>
    </row>
    <row r="159" spans="1:13" ht="48.75" customHeight="1">
      <c r="A159" s="1"/>
      <c r="B159" s="1"/>
      <c r="C159" s="46">
        <v>160347</v>
      </c>
      <c r="D159" s="47" t="s">
        <v>84</v>
      </c>
      <c r="E159" s="3">
        <v>323604</v>
      </c>
      <c r="F159" s="49">
        <v>80901</v>
      </c>
      <c r="G159" s="49">
        <v>72457</v>
      </c>
      <c r="H159" s="4">
        <f t="shared" si="13"/>
        <v>-8444</v>
      </c>
      <c r="I159" s="11">
        <f t="shared" si="17"/>
        <v>0.89562551760794062</v>
      </c>
      <c r="J159" s="11">
        <f t="shared" si="14"/>
        <v>1.1192061916283874E-4</v>
      </c>
      <c r="K159" s="4">
        <v>79069</v>
      </c>
      <c r="L159" s="50">
        <f t="shared" si="15"/>
        <v>-6612</v>
      </c>
      <c r="M159" s="62">
        <f t="shared" si="16"/>
        <v>0.91637683542222614</v>
      </c>
    </row>
    <row r="160" spans="1:13" ht="18" customHeight="1">
      <c r="A160" s="1"/>
      <c r="B160" s="1"/>
      <c r="C160" s="46">
        <v>160360</v>
      </c>
      <c r="D160" s="47" t="s">
        <v>85</v>
      </c>
      <c r="E160" s="3">
        <f>E161+E162+E163+E164+E165+E166+E167+E168+E169+E170+E171+E172+E173+E174+E175+E176</f>
        <v>39520440</v>
      </c>
      <c r="F160" s="3">
        <f>F161+F162+F163+F164+F165+F166+F167+F168+F169+F170+F171+F172+F173+F174+F175+F176</f>
        <v>9880111</v>
      </c>
      <c r="G160" s="3">
        <f>G161+G162+G163+G164+G165+G166+G167+G168+G169+G170+G171+G172+G173+G174+G175+G176</f>
        <v>8867310</v>
      </c>
      <c r="H160" s="4">
        <f t="shared" si="13"/>
        <v>-1012801</v>
      </c>
      <c r="I160" s="11">
        <f t="shared" si="17"/>
        <v>0.89749092899867222</v>
      </c>
      <c r="J160" s="11">
        <f t="shared" si="14"/>
        <v>1.3696879880602725E-2</v>
      </c>
      <c r="K160" s="4">
        <f>K161+K162+K163+K164+K165+K166+K167+K168+K169+K170+K171+K172+K173+K174+K175+K176</f>
        <v>10414896</v>
      </c>
      <c r="L160" s="50">
        <f t="shared" si="15"/>
        <v>-1547586</v>
      </c>
      <c r="M160" s="62">
        <f t="shared" si="16"/>
        <v>0.85140648548002784</v>
      </c>
    </row>
    <row r="161" spans="1:13" ht="46.5" customHeight="1">
      <c r="A161" s="1"/>
      <c r="B161" s="1"/>
      <c r="C161" s="46">
        <v>160361</v>
      </c>
      <c r="D161" s="47" t="s">
        <v>86</v>
      </c>
      <c r="E161" s="3">
        <v>1418400</v>
      </c>
      <c r="F161" s="49">
        <v>354600</v>
      </c>
      <c r="G161" s="49">
        <v>318894</v>
      </c>
      <c r="H161" s="4">
        <f t="shared" si="13"/>
        <v>-35706</v>
      </c>
      <c r="I161" s="11">
        <f t="shared" si="17"/>
        <v>0.89930626057529606</v>
      </c>
      <c r="J161" s="11">
        <f t="shared" si="14"/>
        <v>4.9257923909786904E-4</v>
      </c>
      <c r="K161" s="4">
        <v>430449</v>
      </c>
      <c r="L161" s="50">
        <f t="shared" si="15"/>
        <v>-111555</v>
      </c>
      <c r="M161" s="62">
        <f t="shared" si="16"/>
        <v>0.74084037830265603</v>
      </c>
    </row>
    <row r="162" spans="1:13" ht="48" customHeight="1">
      <c r="A162" s="1"/>
      <c r="B162" s="1"/>
      <c r="C162" s="46">
        <v>160362</v>
      </c>
      <c r="D162" s="47" t="s">
        <v>87</v>
      </c>
      <c r="E162" s="3">
        <v>18321000</v>
      </c>
      <c r="F162" s="49">
        <v>4580250</v>
      </c>
      <c r="G162" s="49">
        <v>3936968</v>
      </c>
      <c r="H162" s="4">
        <f t="shared" si="13"/>
        <v>-643282</v>
      </c>
      <c r="I162" s="11">
        <f t="shared" si="17"/>
        <v>0.85955308116369189</v>
      </c>
      <c r="J162" s="11">
        <f t="shared" si="14"/>
        <v>6.0812329545010544E-3</v>
      </c>
      <c r="K162" s="4">
        <v>4250483</v>
      </c>
      <c r="L162" s="50">
        <f t="shared" si="15"/>
        <v>-313515</v>
      </c>
      <c r="M162" s="62">
        <f t="shared" si="16"/>
        <v>0.92624014729620141</v>
      </c>
    </row>
    <row r="163" spans="1:13" ht="92.25" customHeight="1">
      <c r="A163" s="1"/>
      <c r="B163" s="1"/>
      <c r="C163" s="46">
        <v>160363</v>
      </c>
      <c r="D163" s="47" t="s">
        <v>88</v>
      </c>
      <c r="E163" s="3">
        <v>709200</v>
      </c>
      <c r="F163" s="49">
        <v>177300</v>
      </c>
      <c r="G163" s="49">
        <v>157442</v>
      </c>
      <c r="H163" s="4">
        <f t="shared" si="13"/>
        <v>-19858</v>
      </c>
      <c r="I163" s="11">
        <f t="shared" si="17"/>
        <v>0.88799774393683029</v>
      </c>
      <c r="J163" s="11">
        <f t="shared" si="14"/>
        <v>2.4319259867556836E-4</v>
      </c>
      <c r="K163" s="4">
        <v>166788</v>
      </c>
      <c r="L163" s="50">
        <f t="shared" si="15"/>
        <v>-9346</v>
      </c>
      <c r="M163" s="62">
        <f t="shared" si="16"/>
        <v>0.94396479363023722</v>
      </c>
    </row>
    <row r="164" spans="1:13" ht="78.75" customHeight="1">
      <c r="A164" s="1"/>
      <c r="B164" s="1"/>
      <c r="C164" s="46">
        <v>160364</v>
      </c>
      <c r="D164" s="47" t="s">
        <v>89</v>
      </c>
      <c r="E164" s="3">
        <v>709200</v>
      </c>
      <c r="F164" s="49">
        <v>177300</v>
      </c>
      <c r="G164" s="49">
        <v>161048</v>
      </c>
      <c r="H164" s="4">
        <f t="shared" si="13"/>
        <v>-16252</v>
      </c>
      <c r="I164" s="11">
        <f t="shared" si="17"/>
        <v>0.90833615341229557</v>
      </c>
      <c r="J164" s="11">
        <f t="shared" si="14"/>
        <v>2.4876260230118351E-4</v>
      </c>
      <c r="K164" s="4">
        <v>187976</v>
      </c>
      <c r="L164" s="50">
        <f t="shared" si="15"/>
        <v>-26928</v>
      </c>
      <c r="M164" s="62">
        <f t="shared" si="16"/>
        <v>0.85674766991530837</v>
      </c>
    </row>
    <row r="165" spans="1:13" ht="53.25" customHeight="1">
      <c r="A165" s="1"/>
      <c r="B165" s="1"/>
      <c r="C165" s="46">
        <v>160365</v>
      </c>
      <c r="D165" s="47" t="s">
        <v>90</v>
      </c>
      <c r="E165" s="3">
        <v>147750</v>
      </c>
      <c r="F165" s="49">
        <v>36938</v>
      </c>
      <c r="G165" s="49">
        <v>29993</v>
      </c>
      <c r="H165" s="4">
        <f t="shared" si="13"/>
        <v>-6945</v>
      </c>
      <c r="I165" s="11">
        <f t="shared" si="17"/>
        <v>0.81198224051112677</v>
      </c>
      <c r="J165" s="11">
        <f t="shared" si="14"/>
        <v>4.6328651897691354E-5</v>
      </c>
      <c r="K165" s="4">
        <v>34354</v>
      </c>
      <c r="L165" s="50">
        <f t="shared" si="15"/>
        <v>-4361</v>
      </c>
      <c r="M165" s="62">
        <f t="shared" si="16"/>
        <v>0.87305699481865284</v>
      </c>
    </row>
    <row r="166" spans="1:13" ht="68.25" customHeight="1">
      <c r="A166" s="1"/>
      <c r="B166" s="1"/>
      <c r="C166" s="46">
        <v>160366</v>
      </c>
      <c r="D166" s="47" t="s">
        <v>91</v>
      </c>
      <c r="E166" s="3">
        <v>531900</v>
      </c>
      <c r="F166" s="49">
        <v>132975</v>
      </c>
      <c r="G166" s="49">
        <v>106557</v>
      </c>
      <c r="H166" s="4">
        <f t="shared" si="13"/>
        <v>-26418</v>
      </c>
      <c r="I166" s="11">
        <f t="shared" si="17"/>
        <v>0.80133107727016362</v>
      </c>
      <c r="J166" s="11">
        <f t="shared" si="14"/>
        <v>1.6459314374228312E-4</v>
      </c>
      <c r="K166" s="4">
        <v>150157</v>
      </c>
      <c r="L166" s="50">
        <f t="shared" si="15"/>
        <v>-43600</v>
      </c>
      <c r="M166" s="62">
        <f t="shared" si="16"/>
        <v>0.70963724634882153</v>
      </c>
    </row>
    <row r="167" spans="1:13" ht="65.25" customHeight="1">
      <c r="A167" s="1"/>
      <c r="B167" s="1"/>
      <c r="C167" s="46">
        <v>160367</v>
      </c>
      <c r="D167" s="47" t="s">
        <v>92</v>
      </c>
      <c r="E167" s="3">
        <v>6240960</v>
      </c>
      <c r="F167" s="49">
        <v>1560240</v>
      </c>
      <c r="G167" s="49">
        <v>1444758</v>
      </c>
      <c r="H167" s="4">
        <f t="shared" si="13"/>
        <v>-115482</v>
      </c>
      <c r="I167" s="11">
        <f t="shared" si="17"/>
        <v>0.92598446392862632</v>
      </c>
      <c r="J167" s="11">
        <f t="shared" si="14"/>
        <v>2.2316437321509941E-3</v>
      </c>
      <c r="K167" s="4">
        <v>1856013</v>
      </c>
      <c r="L167" s="50">
        <f t="shared" si="15"/>
        <v>-411255</v>
      </c>
      <c r="M167" s="62">
        <f t="shared" si="16"/>
        <v>0.77842019425510489</v>
      </c>
    </row>
    <row r="168" spans="1:13" ht="94.5" customHeight="1">
      <c r="A168" s="1"/>
      <c r="B168" s="1"/>
      <c r="C168" s="46">
        <v>160368</v>
      </c>
      <c r="D168" s="47" t="s">
        <v>93</v>
      </c>
      <c r="E168" s="3">
        <v>3262320</v>
      </c>
      <c r="F168" s="49">
        <v>815580</v>
      </c>
      <c r="G168" s="49">
        <v>806140</v>
      </c>
      <c r="H168" s="4">
        <f t="shared" si="13"/>
        <v>-9440</v>
      </c>
      <c r="I168" s="11">
        <f t="shared" si="17"/>
        <v>0.98842541504205594</v>
      </c>
      <c r="J168" s="11">
        <f t="shared" si="14"/>
        <v>1.2452031954390994E-3</v>
      </c>
      <c r="K168" s="4">
        <v>1015101</v>
      </c>
      <c r="L168" s="50">
        <f t="shared" si="15"/>
        <v>-208961</v>
      </c>
      <c r="M168" s="62">
        <f t="shared" si="16"/>
        <v>0.79414757743318154</v>
      </c>
    </row>
    <row r="169" spans="1:13" ht="93.75" customHeight="1">
      <c r="A169" s="1"/>
      <c r="B169" s="1"/>
      <c r="C169" s="46">
        <v>160369</v>
      </c>
      <c r="D169" s="47" t="s">
        <v>94</v>
      </c>
      <c r="E169" s="3">
        <v>159570</v>
      </c>
      <c r="F169" s="49">
        <v>39893</v>
      </c>
      <c r="G169" s="49">
        <v>34204</v>
      </c>
      <c r="H169" s="4">
        <f t="shared" si="13"/>
        <v>-5689</v>
      </c>
      <c r="I169" s="11">
        <f t="shared" si="17"/>
        <v>0.85739352768656152</v>
      </c>
      <c r="J169" s="11">
        <f t="shared" si="14"/>
        <v>5.2833168056167609E-5</v>
      </c>
      <c r="K169" s="4">
        <v>39756</v>
      </c>
      <c r="L169" s="50">
        <f t="shared" si="15"/>
        <v>-5552</v>
      </c>
      <c r="M169" s="62">
        <f t="shared" si="16"/>
        <v>0.8603481235536774</v>
      </c>
    </row>
    <row r="170" spans="1:13" ht="64.5" customHeight="1">
      <c r="A170" s="1"/>
      <c r="B170" s="1"/>
      <c r="C170" s="46">
        <v>160370</v>
      </c>
      <c r="D170" s="47" t="s">
        <v>95</v>
      </c>
      <c r="E170" s="3">
        <v>2245800</v>
      </c>
      <c r="F170" s="49">
        <v>561450</v>
      </c>
      <c r="G170" s="49">
        <v>514136</v>
      </c>
      <c r="H170" s="4">
        <f t="shared" si="13"/>
        <v>-47314</v>
      </c>
      <c r="I170" s="11">
        <f t="shared" si="17"/>
        <v>0.91572891619912722</v>
      </c>
      <c r="J170" s="11">
        <f t="shared" si="14"/>
        <v>7.9415956296707369E-4</v>
      </c>
      <c r="K170" s="4">
        <v>594684</v>
      </c>
      <c r="L170" s="50">
        <f t="shared" si="15"/>
        <v>-80548</v>
      </c>
      <c r="M170" s="62">
        <f t="shared" si="16"/>
        <v>0.86455327535296056</v>
      </c>
    </row>
    <row r="171" spans="1:13" ht="94.5" customHeight="1">
      <c r="A171" s="1"/>
      <c r="B171" s="1"/>
      <c r="C171" s="46">
        <v>160371</v>
      </c>
      <c r="D171" s="47" t="s">
        <v>96</v>
      </c>
      <c r="E171" s="3">
        <v>224580</v>
      </c>
      <c r="F171" s="49">
        <v>56145</v>
      </c>
      <c r="G171" s="49">
        <v>52878</v>
      </c>
      <c r="H171" s="4">
        <f t="shared" si="13"/>
        <v>-3267</v>
      </c>
      <c r="I171" s="11">
        <f t="shared" si="17"/>
        <v>0.94181138124499064</v>
      </c>
      <c r="J171" s="11">
        <f t="shared" si="14"/>
        <v>8.1677940020875644E-5</v>
      </c>
      <c r="K171" s="4">
        <v>54777</v>
      </c>
      <c r="L171" s="50">
        <f t="shared" si="15"/>
        <v>-1899</v>
      </c>
      <c r="M171" s="62">
        <f t="shared" si="16"/>
        <v>0.96533216495974583</v>
      </c>
    </row>
    <row r="172" spans="1:13" ht="36" customHeight="1">
      <c r="A172" s="1"/>
      <c r="B172" s="1"/>
      <c r="C172" s="46">
        <v>160372</v>
      </c>
      <c r="D172" s="47" t="s">
        <v>97</v>
      </c>
      <c r="E172" s="3">
        <v>4538880</v>
      </c>
      <c r="F172" s="49">
        <v>1134720</v>
      </c>
      <c r="G172" s="49">
        <v>1084857</v>
      </c>
      <c r="H172" s="4">
        <f t="shared" si="13"/>
        <v>-49863</v>
      </c>
      <c r="I172" s="11">
        <f t="shared" ref="I172:I203" si="18">G172/F172</f>
        <v>0.95605700084602374</v>
      </c>
      <c r="J172" s="11">
        <f t="shared" si="14"/>
        <v>1.6757230791109175E-3</v>
      </c>
      <c r="K172" s="4">
        <v>1398037</v>
      </c>
      <c r="L172" s="50">
        <f t="shared" si="15"/>
        <v>-313180</v>
      </c>
      <c r="M172" s="62">
        <f t="shared" si="16"/>
        <v>0.77598590023010838</v>
      </c>
    </row>
    <row r="173" spans="1:13" ht="62.25" customHeight="1">
      <c r="A173" s="1"/>
      <c r="B173" s="1"/>
      <c r="C173" s="46">
        <v>160373</v>
      </c>
      <c r="D173" s="47" t="s">
        <v>98</v>
      </c>
      <c r="E173" s="3">
        <v>200940</v>
      </c>
      <c r="F173" s="49">
        <v>50235</v>
      </c>
      <c r="G173" s="49">
        <v>43084</v>
      </c>
      <c r="H173" s="4">
        <f t="shared" si="13"/>
        <v>-7151</v>
      </c>
      <c r="I173" s="11">
        <f t="shared" si="18"/>
        <v>0.85764904946750276</v>
      </c>
      <c r="J173" s="11">
        <f t="shared" si="14"/>
        <v>6.6549649530228189E-5</v>
      </c>
      <c r="K173" s="4">
        <v>49084</v>
      </c>
      <c r="L173" s="50">
        <f t="shared" si="15"/>
        <v>-6000</v>
      </c>
      <c r="M173" s="62">
        <f t="shared" si="16"/>
        <v>0.87776057371037408</v>
      </c>
    </row>
    <row r="174" spans="1:13" ht="66.75" customHeight="1">
      <c r="A174" s="1"/>
      <c r="B174" s="1"/>
      <c r="C174" s="46">
        <v>160374</v>
      </c>
      <c r="D174" s="47" t="s">
        <v>99</v>
      </c>
      <c r="E174" s="3">
        <v>94560</v>
      </c>
      <c r="F174" s="49">
        <v>23640</v>
      </c>
      <c r="G174" s="49">
        <v>19267</v>
      </c>
      <c r="H174" s="4">
        <f t="shared" si="13"/>
        <v>-4373</v>
      </c>
      <c r="I174" s="11">
        <f t="shared" si="18"/>
        <v>0.81501692047377328</v>
      </c>
      <c r="J174" s="11">
        <f t="shared" si="14"/>
        <v>2.9760748711793396E-5</v>
      </c>
      <c r="K174" s="4">
        <v>22382</v>
      </c>
      <c r="L174" s="50">
        <f t="shared" si="15"/>
        <v>-3115</v>
      </c>
      <c r="M174" s="62">
        <f t="shared" si="16"/>
        <v>0.86082566347958178</v>
      </c>
    </row>
    <row r="175" spans="1:13" ht="48.75" customHeight="1">
      <c r="A175" s="1"/>
      <c r="B175" s="1"/>
      <c r="C175" s="46">
        <v>160375</v>
      </c>
      <c r="D175" s="47" t="s">
        <v>100</v>
      </c>
      <c r="E175" s="3">
        <v>538080</v>
      </c>
      <c r="F175" s="49">
        <v>134520</v>
      </c>
      <c r="G175" s="49">
        <v>121844</v>
      </c>
      <c r="H175" s="4">
        <f t="shared" si="13"/>
        <v>-12676</v>
      </c>
      <c r="I175" s="11">
        <f t="shared" si="18"/>
        <v>0.90576865893547431</v>
      </c>
      <c r="J175" s="11">
        <f t="shared" si="14"/>
        <v>1.882061901717836E-4</v>
      </c>
      <c r="K175" s="4">
        <v>134066</v>
      </c>
      <c r="L175" s="50">
        <f t="shared" si="15"/>
        <v>-12222</v>
      </c>
      <c r="M175" s="62">
        <f t="shared" si="16"/>
        <v>0.90883594647412469</v>
      </c>
    </row>
    <row r="176" spans="1:13" ht="64.5" customHeight="1">
      <c r="A176" s="1"/>
      <c r="B176" s="1"/>
      <c r="C176" s="46">
        <v>160378</v>
      </c>
      <c r="D176" s="47" t="s">
        <v>279</v>
      </c>
      <c r="E176" s="3">
        <v>177300</v>
      </c>
      <c r="F176" s="49">
        <v>44325</v>
      </c>
      <c r="G176" s="49">
        <v>35240</v>
      </c>
      <c r="H176" s="4">
        <f t="shared" si="13"/>
        <v>-9085</v>
      </c>
      <c r="I176" s="11">
        <f t="shared" si="18"/>
        <v>0.79503666102650872</v>
      </c>
      <c r="J176" s="11">
        <f t="shared" si="14"/>
        <v>5.4433424228141343E-5</v>
      </c>
      <c r="K176" s="4">
        <v>30789</v>
      </c>
      <c r="L176" s="50">
        <f t="shared" si="15"/>
        <v>4451</v>
      </c>
      <c r="M176" s="62">
        <f t="shared" si="16"/>
        <v>1.1445646172334276</v>
      </c>
    </row>
    <row r="177" spans="1:13" ht="142.5" customHeight="1">
      <c r="A177" s="1"/>
      <c r="B177" s="1"/>
      <c r="C177" s="46">
        <v>160400</v>
      </c>
      <c r="D177" s="47" t="s">
        <v>280</v>
      </c>
      <c r="E177" s="3">
        <f>E178+E200</f>
        <v>28300656</v>
      </c>
      <c r="F177" s="3">
        <f>F178+F200</f>
        <v>7082099</v>
      </c>
      <c r="G177" s="3">
        <f>G178+G200</f>
        <v>6789903</v>
      </c>
      <c r="H177" s="4">
        <f t="shared" si="13"/>
        <v>-292196</v>
      </c>
      <c r="I177" s="11">
        <f t="shared" si="18"/>
        <v>0.95874161036156091</v>
      </c>
      <c r="J177" s="11">
        <f t="shared" si="14"/>
        <v>1.0488015620514461E-2</v>
      </c>
      <c r="K177" s="4">
        <f>K178+K200</f>
        <v>7015897</v>
      </c>
      <c r="L177" s="50">
        <f t="shared" si="15"/>
        <v>-225994</v>
      </c>
      <c r="M177" s="62">
        <f t="shared" si="16"/>
        <v>0.96778829563774948</v>
      </c>
    </row>
    <row r="178" spans="1:13" ht="65.25" customHeight="1">
      <c r="A178" s="1"/>
      <c r="B178" s="1"/>
      <c r="C178" s="46">
        <v>160410</v>
      </c>
      <c r="D178" s="47" t="s">
        <v>101</v>
      </c>
      <c r="E178" s="3">
        <f>SUM(E179:E199)</f>
        <v>27364512</v>
      </c>
      <c r="F178" s="3">
        <f>SUM(F179:F199)</f>
        <v>6843928</v>
      </c>
      <c r="G178" s="3">
        <f>SUM(G179:G199)</f>
        <v>6567343</v>
      </c>
      <c r="H178" s="4">
        <f t="shared" si="13"/>
        <v>-276585</v>
      </c>
      <c r="I178" s="11">
        <f t="shared" si="18"/>
        <v>0.95958680453680989</v>
      </c>
      <c r="J178" s="11">
        <f t="shared" si="14"/>
        <v>1.0144238580326743E-2</v>
      </c>
      <c r="K178" s="4">
        <f>SUM(K179:K199)</f>
        <v>6802482</v>
      </c>
      <c r="L178" s="50">
        <f t="shared" si="15"/>
        <v>-235139</v>
      </c>
      <c r="M178" s="62">
        <f t="shared" si="16"/>
        <v>0.96543335212059367</v>
      </c>
    </row>
    <row r="179" spans="1:13" ht="32.25" customHeight="1">
      <c r="A179" s="1"/>
      <c r="B179" s="1"/>
      <c r="C179" s="46">
        <v>160412</v>
      </c>
      <c r="D179" s="47" t="s">
        <v>102</v>
      </c>
      <c r="E179" s="3">
        <v>40320</v>
      </c>
      <c r="F179" s="49">
        <v>10080</v>
      </c>
      <c r="G179" s="49">
        <v>10080</v>
      </c>
      <c r="H179" s="4">
        <f t="shared" si="13"/>
        <v>0</v>
      </c>
      <c r="I179" s="11">
        <f t="shared" si="18"/>
        <v>1</v>
      </c>
      <c r="J179" s="11">
        <f t="shared" si="14"/>
        <v>1.5570060051636344E-5</v>
      </c>
      <c r="K179" s="4">
        <v>10080</v>
      </c>
      <c r="L179" s="50">
        <f t="shared" si="15"/>
        <v>0</v>
      </c>
      <c r="M179" s="62">
        <f t="shared" si="16"/>
        <v>1</v>
      </c>
    </row>
    <row r="180" spans="1:13" ht="48" customHeight="1">
      <c r="A180" s="1"/>
      <c r="B180" s="1"/>
      <c r="C180" s="46">
        <v>160413</v>
      </c>
      <c r="D180" s="47" t="s">
        <v>103</v>
      </c>
      <c r="E180" s="3">
        <v>0</v>
      </c>
      <c r="F180" s="49">
        <v>0</v>
      </c>
      <c r="G180" s="49">
        <v>0</v>
      </c>
      <c r="H180" s="4">
        <f t="shared" si="13"/>
        <v>0</v>
      </c>
      <c r="I180" s="11" t="e">
        <f t="shared" si="18"/>
        <v>#DIV/0!</v>
      </c>
      <c r="J180" s="11">
        <f t="shared" si="14"/>
        <v>0</v>
      </c>
      <c r="K180" s="4">
        <v>0</v>
      </c>
      <c r="L180" s="50">
        <f t="shared" si="15"/>
        <v>0</v>
      </c>
      <c r="M180" s="62">
        <v>0</v>
      </c>
    </row>
    <row r="181" spans="1:13" ht="48" customHeight="1">
      <c r="A181" s="1"/>
      <c r="B181" s="1"/>
      <c r="C181" s="46">
        <v>160414</v>
      </c>
      <c r="D181" s="47" t="s">
        <v>104</v>
      </c>
      <c r="E181" s="3">
        <v>20160</v>
      </c>
      <c r="F181" s="49">
        <v>5040</v>
      </c>
      <c r="G181" s="49">
        <v>5040</v>
      </c>
      <c r="H181" s="4">
        <f t="shared" si="13"/>
        <v>0</v>
      </c>
      <c r="I181" s="11">
        <f t="shared" si="18"/>
        <v>1</v>
      </c>
      <c r="J181" s="11">
        <f t="shared" si="14"/>
        <v>7.785030025818172E-6</v>
      </c>
      <c r="K181" s="4">
        <v>5040</v>
      </c>
      <c r="L181" s="50">
        <f t="shared" si="15"/>
        <v>0</v>
      </c>
      <c r="M181" s="62">
        <f t="shared" si="16"/>
        <v>1</v>
      </c>
    </row>
    <row r="182" spans="1:13" ht="48" customHeight="1">
      <c r="A182" s="1"/>
      <c r="B182" s="1"/>
      <c r="C182" s="46">
        <v>160415</v>
      </c>
      <c r="D182" s="47" t="s">
        <v>281</v>
      </c>
      <c r="E182" s="3">
        <v>453600</v>
      </c>
      <c r="F182" s="49">
        <v>113400</v>
      </c>
      <c r="G182" s="49">
        <v>110880</v>
      </c>
      <c r="H182" s="4">
        <f t="shared" si="13"/>
        <v>-2520</v>
      </c>
      <c r="I182" s="11">
        <f t="shared" si="18"/>
        <v>0.97777777777777775</v>
      </c>
      <c r="J182" s="11">
        <f t="shared" si="14"/>
        <v>1.7127066056799977E-4</v>
      </c>
      <c r="K182" s="4">
        <v>114900</v>
      </c>
      <c r="L182" s="50">
        <f t="shared" si="15"/>
        <v>-4020</v>
      </c>
      <c r="M182" s="62">
        <f t="shared" si="16"/>
        <v>0.96501305483028721</v>
      </c>
    </row>
    <row r="183" spans="1:13" ht="66" customHeight="1">
      <c r="A183" s="1"/>
      <c r="B183" s="1"/>
      <c r="C183" s="46">
        <v>160420</v>
      </c>
      <c r="D183" s="47" t="s">
        <v>105</v>
      </c>
      <c r="E183" s="3">
        <v>604800</v>
      </c>
      <c r="F183" s="49">
        <v>151200</v>
      </c>
      <c r="G183" s="49">
        <v>148960</v>
      </c>
      <c r="H183" s="4">
        <f t="shared" si="13"/>
        <v>-2240</v>
      </c>
      <c r="I183" s="11">
        <f t="shared" si="18"/>
        <v>0.98518518518518516</v>
      </c>
      <c r="J183" s="11">
        <f t="shared" si="14"/>
        <v>2.3009088742973708E-4</v>
      </c>
      <c r="K183" s="4">
        <v>148960</v>
      </c>
      <c r="L183" s="50">
        <f t="shared" si="15"/>
        <v>0</v>
      </c>
      <c r="M183" s="62">
        <f t="shared" si="16"/>
        <v>1</v>
      </c>
    </row>
    <row r="184" spans="1:13" ht="48" customHeight="1">
      <c r="A184" s="1"/>
      <c r="B184" s="1"/>
      <c r="C184" s="46">
        <v>160421</v>
      </c>
      <c r="D184" s="47" t="s">
        <v>106</v>
      </c>
      <c r="E184" s="3">
        <v>403200</v>
      </c>
      <c r="F184" s="49">
        <v>100800</v>
      </c>
      <c r="G184" s="49">
        <v>88480</v>
      </c>
      <c r="H184" s="4">
        <f t="shared" si="13"/>
        <v>-12320</v>
      </c>
      <c r="I184" s="11">
        <f t="shared" si="18"/>
        <v>0.87777777777777777</v>
      </c>
      <c r="J184" s="11">
        <f t="shared" si="14"/>
        <v>1.3667052711991901E-4</v>
      </c>
      <c r="K184" s="4">
        <v>101920</v>
      </c>
      <c r="L184" s="50">
        <f t="shared" si="15"/>
        <v>-13440</v>
      </c>
      <c r="M184" s="62">
        <f t="shared" si="16"/>
        <v>0.86813186813186816</v>
      </c>
    </row>
    <row r="185" spans="1:13" ht="48" customHeight="1">
      <c r="A185" s="1"/>
      <c r="B185" s="1"/>
      <c r="C185" s="46">
        <v>160422</v>
      </c>
      <c r="D185" s="47" t="s">
        <v>107</v>
      </c>
      <c r="E185" s="3">
        <v>4569600</v>
      </c>
      <c r="F185" s="49">
        <v>1142400</v>
      </c>
      <c r="G185" s="49">
        <v>1093860</v>
      </c>
      <c r="H185" s="4">
        <f t="shared" si="13"/>
        <v>-48540</v>
      </c>
      <c r="I185" s="11">
        <f t="shared" si="18"/>
        <v>0.95751050420168071</v>
      </c>
      <c r="J185" s="11">
        <f t="shared" si="14"/>
        <v>1.6896295523891795E-3</v>
      </c>
      <c r="K185" s="4">
        <v>1162000</v>
      </c>
      <c r="L185" s="50">
        <f t="shared" si="15"/>
        <v>-68140</v>
      </c>
      <c r="M185" s="62">
        <f t="shared" si="16"/>
        <v>0.94135972461273665</v>
      </c>
    </row>
    <row r="186" spans="1:13" ht="60.75" customHeight="1">
      <c r="A186" s="1"/>
      <c r="B186" s="1"/>
      <c r="C186" s="46">
        <v>160423</v>
      </c>
      <c r="D186" s="47" t="s">
        <v>108</v>
      </c>
      <c r="E186" s="3">
        <v>2903040</v>
      </c>
      <c r="F186" s="49">
        <v>725760</v>
      </c>
      <c r="G186" s="49">
        <v>675071</v>
      </c>
      <c r="H186" s="4">
        <f t="shared" si="13"/>
        <v>-50689</v>
      </c>
      <c r="I186" s="11">
        <f t="shared" si="18"/>
        <v>0.93015735229276897</v>
      </c>
      <c r="J186" s="11">
        <f t="shared" si="14"/>
        <v>1.0427476199522021E-3</v>
      </c>
      <c r="K186" s="4">
        <v>689162</v>
      </c>
      <c r="L186" s="50">
        <f t="shared" si="15"/>
        <v>-14091</v>
      </c>
      <c r="M186" s="62">
        <f t="shared" si="16"/>
        <v>0.97955342865683248</v>
      </c>
    </row>
    <row r="187" spans="1:13" ht="48" customHeight="1">
      <c r="A187" s="1"/>
      <c r="B187" s="1"/>
      <c r="C187" s="46">
        <v>160424</v>
      </c>
      <c r="D187" s="47" t="s">
        <v>282</v>
      </c>
      <c r="E187" s="3">
        <v>174720</v>
      </c>
      <c r="F187" s="49">
        <v>43680</v>
      </c>
      <c r="G187" s="49">
        <v>35840</v>
      </c>
      <c r="H187" s="4">
        <f t="shared" si="13"/>
        <v>-7840</v>
      </c>
      <c r="I187" s="11">
        <f t="shared" si="18"/>
        <v>0.82051282051282048</v>
      </c>
      <c r="J187" s="11">
        <f t="shared" si="14"/>
        <v>5.536021351692922E-5</v>
      </c>
      <c r="K187" s="4">
        <v>35280</v>
      </c>
      <c r="L187" s="50">
        <f t="shared" si="15"/>
        <v>560</v>
      </c>
      <c r="M187" s="62">
        <f t="shared" si="16"/>
        <v>1.0158730158730158</v>
      </c>
    </row>
    <row r="188" spans="1:13" ht="48" customHeight="1">
      <c r="A188" s="1"/>
      <c r="B188" s="1"/>
      <c r="C188" s="46">
        <v>160425</v>
      </c>
      <c r="D188" s="47" t="s">
        <v>283</v>
      </c>
      <c r="E188" s="3">
        <v>4381440</v>
      </c>
      <c r="F188" s="49">
        <v>1095360</v>
      </c>
      <c r="G188" s="49">
        <v>1058960</v>
      </c>
      <c r="H188" s="4">
        <f t="shared" si="13"/>
        <v>-36400</v>
      </c>
      <c r="I188" s="11">
        <f t="shared" si="18"/>
        <v>0.96676891615541927</v>
      </c>
      <c r="J188" s="11">
        <f t="shared" si="14"/>
        <v>1.635721308758018E-3</v>
      </c>
      <c r="K188" s="4">
        <v>1105728</v>
      </c>
      <c r="L188" s="50">
        <f t="shared" si="15"/>
        <v>-46768</v>
      </c>
      <c r="M188" s="62">
        <f t="shared" si="16"/>
        <v>0.95770388377611859</v>
      </c>
    </row>
    <row r="189" spans="1:13" ht="63.75" customHeight="1">
      <c r="A189" s="1"/>
      <c r="B189" s="1"/>
      <c r="C189" s="46">
        <v>160426</v>
      </c>
      <c r="D189" s="47" t="s">
        <v>109</v>
      </c>
      <c r="E189" s="3">
        <v>9072000</v>
      </c>
      <c r="F189" s="49">
        <v>2268000</v>
      </c>
      <c r="G189" s="49">
        <v>2194636</v>
      </c>
      <c r="H189" s="4">
        <f t="shared" si="13"/>
        <v>-73364</v>
      </c>
      <c r="I189" s="11">
        <f t="shared" si="18"/>
        <v>0.96765255731922395</v>
      </c>
      <c r="J189" s="11">
        <f t="shared" si="14"/>
        <v>3.3899418959804539E-3</v>
      </c>
      <c r="K189" s="4">
        <v>2158891</v>
      </c>
      <c r="L189" s="50">
        <f t="shared" si="15"/>
        <v>35745</v>
      </c>
      <c r="M189" s="62">
        <f t="shared" si="16"/>
        <v>1.0165571119616508</v>
      </c>
    </row>
    <row r="190" spans="1:13" ht="48" customHeight="1">
      <c r="A190" s="1"/>
      <c r="B190" s="1"/>
      <c r="C190" s="46">
        <v>160427</v>
      </c>
      <c r="D190" s="47" t="s">
        <v>110</v>
      </c>
      <c r="E190" s="3">
        <v>107520</v>
      </c>
      <c r="F190" s="49">
        <v>26880</v>
      </c>
      <c r="G190" s="49">
        <v>23520</v>
      </c>
      <c r="H190" s="4">
        <f t="shared" si="13"/>
        <v>-3360</v>
      </c>
      <c r="I190" s="11">
        <f t="shared" si="18"/>
        <v>0.875</v>
      </c>
      <c r="J190" s="11">
        <f t="shared" si="14"/>
        <v>3.6330140120484801E-5</v>
      </c>
      <c r="K190" s="4">
        <v>26880</v>
      </c>
      <c r="L190" s="50">
        <f t="shared" si="15"/>
        <v>-3360</v>
      </c>
      <c r="M190" s="62">
        <f t="shared" si="16"/>
        <v>0.875</v>
      </c>
    </row>
    <row r="191" spans="1:13" ht="48" customHeight="1">
      <c r="A191" s="1"/>
      <c r="B191" s="1"/>
      <c r="C191" s="46">
        <v>160428</v>
      </c>
      <c r="D191" s="47" t="s">
        <v>111</v>
      </c>
      <c r="E191" s="3">
        <v>2553600</v>
      </c>
      <c r="F191" s="49">
        <v>638400</v>
      </c>
      <c r="G191" s="49">
        <v>631960</v>
      </c>
      <c r="H191" s="4">
        <f t="shared" si="13"/>
        <v>-6440</v>
      </c>
      <c r="I191" s="11">
        <f t="shared" si="18"/>
        <v>0.98991228070175441</v>
      </c>
      <c r="J191" s="11">
        <f t="shared" si="14"/>
        <v>9.7615626490397847E-4</v>
      </c>
      <c r="K191" s="4">
        <v>671517</v>
      </c>
      <c r="L191" s="50">
        <f t="shared" si="15"/>
        <v>-39557</v>
      </c>
      <c r="M191" s="62">
        <f t="shared" si="16"/>
        <v>0.94109307731598757</v>
      </c>
    </row>
    <row r="192" spans="1:13" ht="48" customHeight="1">
      <c r="A192" s="1"/>
      <c r="B192" s="1"/>
      <c r="C192" s="46">
        <v>160429</v>
      </c>
      <c r="D192" s="47" t="s">
        <v>112</v>
      </c>
      <c r="E192" s="3">
        <v>188160</v>
      </c>
      <c r="F192" s="49">
        <v>49840</v>
      </c>
      <c r="G192" s="49">
        <v>49840</v>
      </c>
      <c r="H192" s="4">
        <f t="shared" si="13"/>
        <v>0</v>
      </c>
      <c r="I192" s="11">
        <f t="shared" si="18"/>
        <v>1</v>
      </c>
      <c r="J192" s="11">
        <f t="shared" si="14"/>
        <v>7.6985296921979702E-5</v>
      </c>
      <c r="K192" s="4">
        <v>48720</v>
      </c>
      <c r="L192" s="50">
        <f t="shared" si="15"/>
        <v>1120</v>
      </c>
      <c r="M192" s="62">
        <f t="shared" si="16"/>
        <v>1.0229885057471264</v>
      </c>
    </row>
    <row r="193" spans="1:13" ht="48" customHeight="1">
      <c r="A193" s="1"/>
      <c r="B193" s="1"/>
      <c r="C193" s="46">
        <v>160430</v>
      </c>
      <c r="D193" s="47" t="s">
        <v>113</v>
      </c>
      <c r="E193" s="3">
        <v>87360</v>
      </c>
      <c r="F193" s="49">
        <v>21840</v>
      </c>
      <c r="G193" s="49">
        <v>21280</v>
      </c>
      <c r="H193" s="4">
        <f t="shared" si="13"/>
        <v>-560</v>
      </c>
      <c r="I193" s="11">
        <f t="shared" si="18"/>
        <v>0.97435897435897434</v>
      </c>
      <c r="J193" s="11">
        <f t="shared" si="14"/>
        <v>3.2870126775676723E-5</v>
      </c>
      <c r="K193" s="4">
        <v>21840</v>
      </c>
      <c r="L193" s="50">
        <f t="shared" si="15"/>
        <v>-560</v>
      </c>
      <c r="M193" s="62">
        <f t="shared" si="16"/>
        <v>0.97435897435897434</v>
      </c>
    </row>
    <row r="194" spans="1:13" ht="48" customHeight="1">
      <c r="A194" s="1"/>
      <c r="B194" s="1"/>
      <c r="C194" s="46">
        <v>160431</v>
      </c>
      <c r="D194" s="47" t="s">
        <v>114</v>
      </c>
      <c r="E194" s="3">
        <v>268800</v>
      </c>
      <c r="F194" s="49">
        <v>67200</v>
      </c>
      <c r="G194" s="49">
        <v>63840</v>
      </c>
      <c r="H194" s="4">
        <f t="shared" si="13"/>
        <v>-3360</v>
      </c>
      <c r="I194" s="11">
        <f t="shared" si="18"/>
        <v>0.95</v>
      </c>
      <c r="J194" s="11">
        <f t="shared" si="14"/>
        <v>9.861038032703017E-5</v>
      </c>
      <c r="K194" s="4">
        <v>68880</v>
      </c>
      <c r="L194" s="50">
        <f t="shared" si="15"/>
        <v>-5040</v>
      </c>
      <c r="M194" s="62">
        <f t="shared" si="16"/>
        <v>0.92682926829268297</v>
      </c>
    </row>
    <row r="195" spans="1:13" ht="48" customHeight="1">
      <c r="A195" s="1"/>
      <c r="B195" s="1"/>
      <c r="C195" s="46">
        <v>160432</v>
      </c>
      <c r="D195" s="47" t="s">
        <v>115</v>
      </c>
      <c r="E195" s="3">
        <v>1243200</v>
      </c>
      <c r="F195" s="49">
        <v>310800</v>
      </c>
      <c r="G195" s="49">
        <v>285880</v>
      </c>
      <c r="H195" s="4">
        <f t="shared" si="13"/>
        <v>-24920</v>
      </c>
      <c r="I195" s="11">
        <f t="shared" si="18"/>
        <v>0.91981981981981986</v>
      </c>
      <c r="J195" s="11">
        <f t="shared" si="14"/>
        <v>4.4158420313113075E-4</v>
      </c>
      <c r="K195" s="4">
        <v>360920</v>
      </c>
      <c r="L195" s="50">
        <f t="shared" si="15"/>
        <v>-75040</v>
      </c>
      <c r="M195" s="62">
        <f t="shared" si="16"/>
        <v>0.79208688906128777</v>
      </c>
    </row>
    <row r="196" spans="1:13" ht="51" customHeight="1">
      <c r="A196" s="1"/>
      <c r="B196" s="1"/>
      <c r="C196" s="46">
        <v>160440</v>
      </c>
      <c r="D196" s="47" t="s">
        <v>116</v>
      </c>
      <c r="E196" s="3">
        <v>120960</v>
      </c>
      <c r="F196" s="49">
        <v>30240</v>
      </c>
      <c r="G196" s="49">
        <v>28140</v>
      </c>
      <c r="H196" s="4">
        <f t="shared" si="13"/>
        <v>-2100</v>
      </c>
      <c r="I196" s="11">
        <f t="shared" si="18"/>
        <v>0.93055555555555558</v>
      </c>
      <c r="J196" s="11">
        <f t="shared" si="14"/>
        <v>4.3466417644151461E-5</v>
      </c>
      <c r="K196" s="4">
        <v>30240</v>
      </c>
      <c r="L196" s="50">
        <f t="shared" si="15"/>
        <v>-2100</v>
      </c>
      <c r="M196" s="62">
        <f t="shared" si="16"/>
        <v>0.93055555555555558</v>
      </c>
    </row>
    <row r="197" spans="1:13" ht="48" customHeight="1">
      <c r="A197" s="1"/>
      <c r="B197" s="1"/>
      <c r="C197" s="46">
        <v>160442</v>
      </c>
      <c r="D197" s="47" t="s">
        <v>117</v>
      </c>
      <c r="E197" s="3">
        <v>120960</v>
      </c>
      <c r="F197" s="49">
        <v>30240</v>
      </c>
      <c r="G197" s="49">
        <v>28980</v>
      </c>
      <c r="H197" s="4">
        <f t="shared" si="13"/>
        <v>-1260</v>
      </c>
      <c r="I197" s="11">
        <f t="shared" si="18"/>
        <v>0.95833333333333337</v>
      </c>
      <c r="J197" s="11">
        <f t="shared" si="14"/>
        <v>4.4763922648454489E-5</v>
      </c>
      <c r="K197" s="4">
        <v>28980</v>
      </c>
      <c r="L197" s="50">
        <f t="shared" si="15"/>
        <v>0</v>
      </c>
      <c r="M197" s="62">
        <f t="shared" si="16"/>
        <v>1</v>
      </c>
    </row>
    <row r="198" spans="1:13" ht="65.25" customHeight="1">
      <c r="A198" s="1"/>
      <c r="B198" s="1"/>
      <c r="C198" s="46">
        <v>160444</v>
      </c>
      <c r="D198" s="47" t="s">
        <v>284</v>
      </c>
      <c r="E198" s="3">
        <v>26880</v>
      </c>
      <c r="F198" s="49">
        <v>6720</v>
      </c>
      <c r="G198" s="49">
        <v>6048</v>
      </c>
      <c r="H198" s="4">
        <f t="shared" si="13"/>
        <v>-672</v>
      </c>
      <c r="I198" s="11">
        <f t="shared" si="18"/>
        <v>0.9</v>
      </c>
      <c r="J198" s="11">
        <f t="shared" si="14"/>
        <v>9.3420360309818053E-6</v>
      </c>
      <c r="K198" s="4">
        <v>6048</v>
      </c>
      <c r="L198" s="50">
        <f t="shared" si="15"/>
        <v>0</v>
      </c>
      <c r="M198" s="62">
        <f t="shared" si="16"/>
        <v>1</v>
      </c>
    </row>
    <row r="199" spans="1:13" ht="59.25" customHeight="1">
      <c r="A199" s="1"/>
      <c r="B199" s="1"/>
      <c r="C199" s="46">
        <v>160445</v>
      </c>
      <c r="D199" s="47" t="s">
        <v>285</v>
      </c>
      <c r="E199" s="3">
        <v>24192</v>
      </c>
      <c r="F199" s="4">
        <v>6048</v>
      </c>
      <c r="G199" s="4">
        <v>6048</v>
      </c>
      <c r="H199" s="4">
        <f t="shared" ref="H199:H230" si="19">G199-F199</f>
        <v>0</v>
      </c>
      <c r="I199" s="11">
        <f t="shared" si="18"/>
        <v>1</v>
      </c>
      <c r="J199" s="11">
        <f t="shared" si="14"/>
        <v>9.3420360309818053E-6</v>
      </c>
      <c r="K199" s="4">
        <v>6496</v>
      </c>
      <c r="L199" s="50">
        <f t="shared" si="15"/>
        <v>-448</v>
      </c>
      <c r="M199" s="62">
        <f t="shared" si="16"/>
        <v>0.93103448275862066</v>
      </c>
    </row>
    <row r="200" spans="1:13" ht="65.25" customHeight="1">
      <c r="A200" s="1"/>
      <c r="B200" s="1"/>
      <c r="C200" s="46">
        <v>160450</v>
      </c>
      <c r="D200" s="47" t="s">
        <v>118</v>
      </c>
      <c r="E200" s="3">
        <f>E201+E202+E203+E204</f>
        <v>936144</v>
      </c>
      <c r="F200" s="3">
        <f>F201+F202+F203+F204</f>
        <v>238171</v>
      </c>
      <c r="G200" s="3">
        <f>G201+G202+G203+G204</f>
        <v>222560</v>
      </c>
      <c r="H200" s="4">
        <f t="shared" si="19"/>
        <v>-15611</v>
      </c>
      <c r="I200" s="11">
        <f t="shared" si="18"/>
        <v>0.93445465652829274</v>
      </c>
      <c r="J200" s="11">
        <f t="shared" ref="J200:J230" si="20">G200/G$230</f>
        <v>3.4377704018771673E-4</v>
      </c>
      <c r="K200" s="4">
        <f>K201+K202+K203+K204</f>
        <v>213415</v>
      </c>
      <c r="L200" s="50">
        <f t="shared" ref="L200:L230" si="21">G200-K200</f>
        <v>9145</v>
      </c>
      <c r="M200" s="62">
        <f t="shared" ref="M200:M230" si="22">G200/K200</f>
        <v>1.0428507836843708</v>
      </c>
    </row>
    <row r="201" spans="1:13" ht="48" customHeight="1">
      <c r="A201" s="1"/>
      <c r="B201" s="1"/>
      <c r="C201" s="46">
        <v>160451</v>
      </c>
      <c r="D201" s="47" t="s">
        <v>119</v>
      </c>
      <c r="E201" s="3">
        <v>28368</v>
      </c>
      <c r="F201" s="49">
        <v>7092</v>
      </c>
      <c r="G201" s="49">
        <v>7092</v>
      </c>
      <c r="H201" s="4">
        <f t="shared" si="19"/>
        <v>0</v>
      </c>
      <c r="I201" s="11">
        <f t="shared" si="18"/>
        <v>1</v>
      </c>
      <c r="J201" s="11">
        <f t="shared" si="20"/>
        <v>1.0954649393472712E-5</v>
      </c>
      <c r="K201" s="4">
        <v>5890</v>
      </c>
      <c r="L201" s="50">
        <f t="shared" si="21"/>
        <v>1202</v>
      </c>
      <c r="M201" s="62">
        <f t="shared" si="22"/>
        <v>1.204074702886248</v>
      </c>
    </row>
    <row r="202" spans="1:13" ht="48" customHeight="1">
      <c r="A202" s="1"/>
      <c r="B202" s="1"/>
      <c r="C202" s="46">
        <v>160452</v>
      </c>
      <c r="D202" s="47" t="s">
        <v>120</v>
      </c>
      <c r="E202" s="3">
        <v>42552</v>
      </c>
      <c r="F202" s="49">
        <v>14773</v>
      </c>
      <c r="G202" s="49">
        <v>14773</v>
      </c>
      <c r="H202" s="4">
        <f t="shared" si="19"/>
        <v>0</v>
      </c>
      <c r="I202" s="11">
        <f t="shared" si="18"/>
        <v>1</v>
      </c>
      <c r="J202" s="11">
        <f t="shared" si="20"/>
        <v>2.2819096938772191E-5</v>
      </c>
      <c r="K202" s="4">
        <v>7737</v>
      </c>
      <c r="L202" s="50">
        <f t="shared" si="21"/>
        <v>7036</v>
      </c>
      <c r="M202" s="62">
        <f t="shared" si="22"/>
        <v>1.9093964068760501</v>
      </c>
    </row>
    <row r="203" spans="1:13" ht="48" customHeight="1">
      <c r="A203" s="1"/>
      <c r="B203" s="1"/>
      <c r="C203" s="46">
        <v>160453</v>
      </c>
      <c r="D203" s="47" t="s">
        <v>286</v>
      </c>
      <c r="E203" s="3">
        <v>14184</v>
      </c>
      <c r="F203" s="49">
        <v>3546</v>
      </c>
      <c r="G203" s="49">
        <v>2955</v>
      </c>
      <c r="H203" s="4">
        <f t="shared" si="19"/>
        <v>-591</v>
      </c>
      <c r="I203" s="11">
        <f t="shared" si="18"/>
        <v>0.83333333333333337</v>
      </c>
      <c r="J203" s="11">
        <f t="shared" si="20"/>
        <v>4.5644372472802967E-6</v>
      </c>
      <c r="K203" s="4">
        <v>2945</v>
      </c>
      <c r="L203" s="50">
        <f t="shared" si="21"/>
        <v>10</v>
      </c>
      <c r="M203" s="62">
        <f t="shared" si="22"/>
        <v>1.0033955857385399</v>
      </c>
    </row>
    <row r="204" spans="1:13" ht="51" customHeight="1">
      <c r="A204" s="1"/>
      <c r="B204" s="1"/>
      <c r="C204" s="46">
        <v>160454</v>
      </c>
      <c r="D204" s="47" t="s">
        <v>121</v>
      </c>
      <c r="E204" s="3">
        <v>851040</v>
      </c>
      <c r="F204" s="49">
        <v>212760</v>
      </c>
      <c r="G204" s="49">
        <v>197740</v>
      </c>
      <c r="H204" s="4">
        <f t="shared" si="19"/>
        <v>-15020</v>
      </c>
      <c r="I204" s="11">
        <f t="shared" ref="I204:I230" si="23">G204/F204</f>
        <v>0.92940402331265271</v>
      </c>
      <c r="J204" s="11">
        <f t="shared" si="20"/>
        <v>3.054388566081915E-4</v>
      </c>
      <c r="K204" s="4">
        <v>196843</v>
      </c>
      <c r="L204" s="50">
        <f t="shared" si="21"/>
        <v>897</v>
      </c>
      <c r="M204" s="62">
        <f t="shared" si="22"/>
        <v>1.0045569311583342</v>
      </c>
    </row>
    <row r="205" spans="1:13" ht="79.5" customHeight="1">
      <c r="A205" s="1"/>
      <c r="B205" s="1"/>
      <c r="C205" s="46">
        <v>160455</v>
      </c>
      <c r="D205" s="47" t="s">
        <v>122</v>
      </c>
      <c r="E205" s="3">
        <v>0</v>
      </c>
      <c r="F205" s="4">
        <v>0</v>
      </c>
      <c r="G205" s="4">
        <v>0</v>
      </c>
      <c r="H205" s="4">
        <f t="shared" si="19"/>
        <v>0</v>
      </c>
      <c r="I205" s="11"/>
      <c r="J205" s="11">
        <f t="shared" si="20"/>
        <v>0</v>
      </c>
      <c r="K205" s="4">
        <v>0</v>
      </c>
      <c r="L205" s="50">
        <f t="shared" si="21"/>
        <v>0</v>
      </c>
      <c r="M205" s="62">
        <v>0</v>
      </c>
    </row>
    <row r="206" spans="1:13" ht="18" customHeight="1">
      <c r="A206" s="1"/>
      <c r="B206" s="1"/>
      <c r="C206" s="46">
        <v>160500</v>
      </c>
      <c r="D206" s="47" t="s">
        <v>123</v>
      </c>
      <c r="E206" s="3">
        <f>E207+E208</f>
        <v>17600544</v>
      </c>
      <c r="F206" s="3">
        <f>F207+F208</f>
        <v>4400136</v>
      </c>
      <c r="G206" s="3">
        <f>G207+G208</f>
        <v>4039343</v>
      </c>
      <c r="H206" s="4">
        <f t="shared" si="19"/>
        <v>-360793</v>
      </c>
      <c r="I206" s="11">
        <f t="shared" si="23"/>
        <v>0.91800412532703535</v>
      </c>
      <c r="J206" s="11">
        <f t="shared" si="20"/>
        <v>6.2393663769004862E-3</v>
      </c>
      <c r="K206" s="4">
        <f>K207+K208</f>
        <v>4097853</v>
      </c>
      <c r="L206" s="50">
        <f t="shared" si="21"/>
        <v>-58510</v>
      </c>
      <c r="M206" s="62">
        <f t="shared" si="22"/>
        <v>0.98572179138685556</v>
      </c>
    </row>
    <row r="207" spans="1:13" ht="48" customHeight="1">
      <c r="A207" s="1"/>
      <c r="B207" s="1"/>
      <c r="C207" s="46">
        <v>160510</v>
      </c>
      <c r="D207" s="47" t="s">
        <v>124</v>
      </c>
      <c r="E207" s="3">
        <v>16558344</v>
      </c>
      <c r="F207" s="49">
        <v>4139586</v>
      </c>
      <c r="G207" s="49">
        <v>3886131</v>
      </c>
      <c r="H207" s="4">
        <f t="shared" si="19"/>
        <v>-253455</v>
      </c>
      <c r="I207" s="11">
        <f t="shared" si="23"/>
        <v>0.93877286279352568</v>
      </c>
      <c r="J207" s="11">
        <f t="shared" si="20"/>
        <v>6.0027076427108727E-3</v>
      </c>
      <c r="K207" s="4">
        <v>3922016</v>
      </c>
      <c r="L207" s="50">
        <f t="shared" si="21"/>
        <v>-35885</v>
      </c>
      <c r="M207" s="62">
        <f t="shared" si="22"/>
        <v>0.99085036878992849</v>
      </c>
    </row>
    <row r="208" spans="1:13" ht="32.1" customHeight="1">
      <c r="A208" s="1"/>
      <c r="B208" s="1"/>
      <c r="C208" s="46">
        <v>160530</v>
      </c>
      <c r="D208" s="47" t="s">
        <v>287</v>
      </c>
      <c r="E208" s="3">
        <f>E209+E210</f>
        <v>1042200</v>
      </c>
      <c r="F208" s="3">
        <f>F209+F210</f>
        <v>260550</v>
      </c>
      <c r="G208" s="3">
        <f>G209+G210</f>
        <v>153212</v>
      </c>
      <c r="H208" s="4">
        <f t="shared" si="19"/>
        <v>-107338</v>
      </c>
      <c r="I208" s="11">
        <f t="shared" si="23"/>
        <v>0.58803300710036466</v>
      </c>
      <c r="J208" s="11">
        <f t="shared" si="20"/>
        <v>2.3665873418961383E-4</v>
      </c>
      <c r="K208" s="4">
        <v>175837</v>
      </c>
      <c r="L208" s="50">
        <f t="shared" si="21"/>
        <v>-22625</v>
      </c>
      <c r="M208" s="62">
        <f t="shared" si="22"/>
        <v>0.87132969739019661</v>
      </c>
    </row>
    <row r="209" spans="1:13" ht="48" customHeight="1">
      <c r="A209" s="1"/>
      <c r="B209" s="1"/>
      <c r="C209" s="46">
        <v>160531</v>
      </c>
      <c r="D209" s="47" t="s">
        <v>125</v>
      </c>
      <c r="E209" s="3">
        <v>811800</v>
      </c>
      <c r="F209" s="49">
        <v>202950</v>
      </c>
      <c r="G209" s="49">
        <v>113207</v>
      </c>
      <c r="H209" s="4">
        <f t="shared" si="19"/>
        <v>-89743</v>
      </c>
      <c r="I209" s="11">
        <f t="shared" si="23"/>
        <v>0.55780734170978075</v>
      </c>
      <c r="J209" s="11">
        <f t="shared" si="20"/>
        <v>1.7486505835968209E-4</v>
      </c>
      <c r="K209" s="4">
        <v>132747</v>
      </c>
      <c r="L209" s="50">
        <f t="shared" si="21"/>
        <v>-19540</v>
      </c>
      <c r="M209" s="62">
        <f t="shared" si="22"/>
        <v>0.8528026998726902</v>
      </c>
    </row>
    <row r="210" spans="1:13" ht="32.1" customHeight="1">
      <c r="A210" s="1"/>
      <c r="B210" s="1"/>
      <c r="C210" s="46">
        <v>160532</v>
      </c>
      <c r="D210" s="47" t="s">
        <v>126</v>
      </c>
      <c r="E210" s="3">
        <v>230400</v>
      </c>
      <c r="F210" s="49">
        <v>57600</v>
      </c>
      <c r="G210" s="49">
        <v>40005</v>
      </c>
      <c r="H210" s="4">
        <f t="shared" si="19"/>
        <v>-17595</v>
      </c>
      <c r="I210" s="11">
        <f t="shared" si="23"/>
        <v>0.69453125000000004</v>
      </c>
      <c r="J210" s="11">
        <f t="shared" si="20"/>
        <v>6.1793675829931741E-5</v>
      </c>
      <c r="K210" s="4">
        <v>43090</v>
      </c>
      <c r="L210" s="50">
        <f t="shared" si="21"/>
        <v>-3085</v>
      </c>
      <c r="M210" s="62">
        <f t="shared" si="22"/>
        <v>0.92840566256672086</v>
      </c>
    </row>
    <row r="211" spans="1:13" ht="32.1" customHeight="1">
      <c r="A211" s="1"/>
      <c r="B211" s="1"/>
      <c r="C211" s="46">
        <v>160600</v>
      </c>
      <c r="D211" s="47" t="s">
        <v>127</v>
      </c>
      <c r="E211" s="3">
        <f>E212+E213</f>
        <v>170000000</v>
      </c>
      <c r="F211" s="3">
        <f>F212+F213</f>
        <v>42500000</v>
      </c>
      <c r="G211" s="3">
        <f>G212+G213</f>
        <v>13870100</v>
      </c>
      <c r="H211" s="4">
        <f t="shared" si="19"/>
        <v>-28629900</v>
      </c>
      <c r="I211" s="11">
        <f t="shared" si="23"/>
        <v>0.32635529411764708</v>
      </c>
      <c r="J211" s="11">
        <f t="shared" si="20"/>
        <v>2.1424433524027901E-2</v>
      </c>
      <c r="K211" s="4">
        <f>K212+K213</f>
        <v>41411800</v>
      </c>
      <c r="L211" s="50">
        <f t="shared" si="21"/>
        <v>-27541700</v>
      </c>
      <c r="M211" s="62">
        <f t="shared" si="22"/>
        <v>0.33493110659280689</v>
      </c>
    </row>
    <row r="212" spans="1:13" ht="32.1" customHeight="1">
      <c r="A212" s="1"/>
      <c r="B212" s="1"/>
      <c r="C212" s="46">
        <v>160610</v>
      </c>
      <c r="D212" s="47" t="s">
        <v>128</v>
      </c>
      <c r="E212" s="3">
        <v>170000000</v>
      </c>
      <c r="F212" s="4">
        <v>42500000</v>
      </c>
      <c r="G212" s="4">
        <v>13870100</v>
      </c>
      <c r="H212" s="4">
        <f t="shared" si="19"/>
        <v>-28629900</v>
      </c>
      <c r="I212" s="11">
        <f t="shared" si="23"/>
        <v>0.32635529411764708</v>
      </c>
      <c r="J212" s="11">
        <f t="shared" si="20"/>
        <v>2.1424433524027901E-2</v>
      </c>
      <c r="K212" s="4">
        <v>41411800</v>
      </c>
      <c r="L212" s="50">
        <f t="shared" si="21"/>
        <v>-27541700</v>
      </c>
      <c r="M212" s="62">
        <f t="shared" si="22"/>
        <v>0.33493110659280689</v>
      </c>
    </row>
    <row r="213" spans="1:13" ht="18" customHeight="1">
      <c r="A213" s="1"/>
      <c r="B213" s="1"/>
      <c r="C213" s="46" t="s">
        <v>288</v>
      </c>
      <c r="D213" s="47" t="s">
        <v>289</v>
      </c>
      <c r="E213" s="3">
        <v>0</v>
      </c>
      <c r="F213" s="50">
        <v>0</v>
      </c>
      <c r="G213" s="50">
        <v>0</v>
      </c>
      <c r="H213" s="4">
        <f t="shared" si="19"/>
        <v>0</v>
      </c>
      <c r="I213" s="11"/>
      <c r="J213" s="11">
        <f t="shared" si="20"/>
        <v>0</v>
      </c>
      <c r="K213" s="4">
        <v>0</v>
      </c>
      <c r="L213" s="50">
        <f t="shared" si="21"/>
        <v>0</v>
      </c>
      <c r="M213" s="62">
        <v>0</v>
      </c>
    </row>
    <row r="214" spans="1:13" ht="82.5" customHeight="1">
      <c r="A214" s="1"/>
      <c r="B214" s="1"/>
      <c r="C214" s="46">
        <v>160700</v>
      </c>
      <c r="D214" s="23" t="s">
        <v>129</v>
      </c>
      <c r="E214" s="3">
        <f>E215+E216</f>
        <v>111652</v>
      </c>
      <c r="F214" s="3">
        <f>F215+F216</f>
        <v>27942</v>
      </c>
      <c r="G214" s="3">
        <f>G215+G216</f>
        <v>27942</v>
      </c>
      <c r="H214" s="4">
        <f t="shared" si="19"/>
        <v>0</v>
      </c>
      <c r="I214" s="11">
        <f t="shared" si="23"/>
        <v>1</v>
      </c>
      <c r="J214" s="11">
        <f t="shared" si="20"/>
        <v>4.3160577178851459E-5</v>
      </c>
      <c r="K214" s="4">
        <f>K215+K216</f>
        <v>27902</v>
      </c>
      <c r="L214" s="50">
        <f t="shared" si="21"/>
        <v>40</v>
      </c>
      <c r="M214" s="62">
        <f t="shared" si="22"/>
        <v>1.0014335889900365</v>
      </c>
    </row>
    <row r="215" spans="1:13" ht="75.75" customHeight="1">
      <c r="A215" s="1"/>
      <c r="B215" s="1"/>
      <c r="C215" s="46">
        <v>160710</v>
      </c>
      <c r="D215" s="47" t="s">
        <v>130</v>
      </c>
      <c r="E215" s="3">
        <v>108000</v>
      </c>
      <c r="F215" s="49">
        <v>27000</v>
      </c>
      <c r="G215" s="49">
        <v>27000</v>
      </c>
      <c r="H215" s="4">
        <f t="shared" si="19"/>
        <v>0</v>
      </c>
      <c r="I215" s="11">
        <f t="shared" si="23"/>
        <v>1</v>
      </c>
      <c r="J215" s="11">
        <f t="shared" si="20"/>
        <v>4.1705517995454494E-5</v>
      </c>
      <c r="K215" s="4">
        <v>27000</v>
      </c>
      <c r="L215" s="50">
        <f t="shared" si="21"/>
        <v>0</v>
      </c>
      <c r="M215" s="62">
        <f t="shared" si="22"/>
        <v>1</v>
      </c>
    </row>
    <row r="216" spans="1:13" ht="44.25" customHeight="1">
      <c r="A216" s="1"/>
      <c r="B216" s="1"/>
      <c r="C216" s="46">
        <v>160730</v>
      </c>
      <c r="D216" s="47" t="s">
        <v>131</v>
      </c>
      <c r="E216" s="3">
        <v>3652</v>
      </c>
      <c r="F216" s="49">
        <v>942</v>
      </c>
      <c r="G216" s="49">
        <v>942</v>
      </c>
      <c r="H216" s="4">
        <f t="shared" si="19"/>
        <v>0</v>
      </c>
      <c r="I216" s="11">
        <f t="shared" si="23"/>
        <v>1</v>
      </c>
      <c r="J216" s="11">
        <f t="shared" si="20"/>
        <v>1.4550591833969678E-6</v>
      </c>
      <c r="K216" s="4">
        <v>902</v>
      </c>
      <c r="L216" s="50">
        <f t="shared" si="21"/>
        <v>40</v>
      </c>
      <c r="M216" s="62">
        <f t="shared" si="22"/>
        <v>1.0443458980044347</v>
      </c>
    </row>
    <row r="217" spans="1:13" ht="18" customHeight="1">
      <c r="A217" s="1"/>
      <c r="B217" s="1"/>
      <c r="C217" s="46">
        <v>160800</v>
      </c>
      <c r="D217" s="47" t="s">
        <v>132</v>
      </c>
      <c r="E217" s="3">
        <f>E218+E219+E220</f>
        <v>6563737</v>
      </c>
      <c r="F217" s="4">
        <f>F218+F219+F220</f>
        <v>1640934</v>
      </c>
      <c r="G217" s="4">
        <f>G218+G219+G220</f>
        <v>1289690</v>
      </c>
      <c r="H217" s="4">
        <f t="shared" si="19"/>
        <v>-351244</v>
      </c>
      <c r="I217" s="11">
        <f t="shared" si="23"/>
        <v>0.78594873407461852</v>
      </c>
      <c r="J217" s="11">
        <f t="shared" si="20"/>
        <v>1.9921181297613963E-3</v>
      </c>
      <c r="K217" s="4">
        <f>K218+K219+K220</f>
        <v>1368983</v>
      </c>
      <c r="L217" s="50">
        <f t="shared" si="21"/>
        <v>-79293</v>
      </c>
      <c r="M217" s="62">
        <f t="shared" si="22"/>
        <v>0.94207890090673152</v>
      </c>
    </row>
    <row r="218" spans="1:13" ht="32.1" customHeight="1">
      <c r="A218" s="1"/>
      <c r="B218" s="1"/>
      <c r="C218" s="46">
        <v>160810</v>
      </c>
      <c r="D218" s="47" t="s">
        <v>133</v>
      </c>
      <c r="E218" s="3">
        <v>5979457</v>
      </c>
      <c r="F218" s="49">
        <v>1494864</v>
      </c>
      <c r="G218" s="49">
        <v>1178449</v>
      </c>
      <c r="H218" s="4">
        <f t="shared" si="19"/>
        <v>-316415</v>
      </c>
      <c r="I218" s="11">
        <f t="shared" si="23"/>
        <v>0.78833191514412015</v>
      </c>
      <c r="J218" s="11">
        <f t="shared" si="20"/>
        <v>1.8202898509713092E-3</v>
      </c>
      <c r="K218" s="4">
        <v>1237333</v>
      </c>
      <c r="L218" s="50">
        <f t="shared" si="21"/>
        <v>-58884</v>
      </c>
      <c r="M218" s="62">
        <f t="shared" si="22"/>
        <v>0.95241054752439314</v>
      </c>
    </row>
    <row r="219" spans="1:13" ht="32.1" customHeight="1">
      <c r="A219" s="1"/>
      <c r="B219" s="1"/>
      <c r="C219" s="46">
        <v>160820</v>
      </c>
      <c r="D219" s="47" t="s">
        <v>134</v>
      </c>
      <c r="E219" s="3">
        <v>0</v>
      </c>
      <c r="F219" s="51"/>
      <c r="G219" s="51"/>
      <c r="H219" s="4">
        <f t="shared" si="19"/>
        <v>0</v>
      </c>
      <c r="I219" s="11">
        <v>0</v>
      </c>
      <c r="J219" s="11">
        <f t="shared" si="20"/>
        <v>0</v>
      </c>
      <c r="K219" s="4">
        <v>1033</v>
      </c>
      <c r="L219" s="50">
        <f t="shared" si="21"/>
        <v>-1033</v>
      </c>
      <c r="M219" s="62">
        <f t="shared" si="22"/>
        <v>0</v>
      </c>
    </row>
    <row r="220" spans="1:13" ht="78" customHeight="1">
      <c r="A220" s="1"/>
      <c r="B220" s="1"/>
      <c r="C220" s="46">
        <v>160830</v>
      </c>
      <c r="D220" s="47" t="s">
        <v>135</v>
      </c>
      <c r="E220" s="3">
        <v>584280</v>
      </c>
      <c r="F220" s="4">
        <v>146070</v>
      </c>
      <c r="G220" s="4">
        <v>111241</v>
      </c>
      <c r="H220" s="4">
        <f t="shared" si="19"/>
        <v>-34829</v>
      </c>
      <c r="I220" s="11">
        <f t="shared" si="23"/>
        <v>0.76155952625453549</v>
      </c>
      <c r="J220" s="11">
        <f t="shared" si="20"/>
        <v>1.7182827879008716E-4</v>
      </c>
      <c r="K220" s="4">
        <v>130617</v>
      </c>
      <c r="L220" s="50">
        <f t="shared" si="21"/>
        <v>-19376</v>
      </c>
      <c r="M220" s="62">
        <f t="shared" si="22"/>
        <v>0.85165790057955704</v>
      </c>
    </row>
    <row r="221" spans="1:13" ht="32.1" customHeight="1">
      <c r="A221" s="1"/>
      <c r="B221" s="1"/>
      <c r="C221" s="46" t="s">
        <v>249</v>
      </c>
      <c r="D221" s="47" t="s">
        <v>290</v>
      </c>
      <c r="E221" s="3"/>
      <c r="F221" s="49">
        <f>F222+F223</f>
        <v>0</v>
      </c>
      <c r="G221" s="49">
        <f>G222+G223</f>
        <v>18491568</v>
      </c>
      <c r="H221" s="4">
        <f t="shared" si="19"/>
        <v>18491568</v>
      </c>
      <c r="I221" s="11"/>
      <c r="J221" s="11">
        <f t="shared" si="20"/>
        <v>2.856297859215446E-2</v>
      </c>
      <c r="K221" s="4">
        <f>K222+K223</f>
        <v>68497511</v>
      </c>
      <c r="L221" s="50">
        <f t="shared" si="21"/>
        <v>-50005943</v>
      </c>
      <c r="M221" s="62">
        <f t="shared" si="22"/>
        <v>0.26995970700307637</v>
      </c>
    </row>
    <row r="222" spans="1:13" ht="48" customHeight="1">
      <c r="A222" s="1"/>
      <c r="B222" s="1"/>
      <c r="C222" s="46" t="s">
        <v>250</v>
      </c>
      <c r="D222" s="47" t="s">
        <v>291</v>
      </c>
      <c r="E222" s="3"/>
      <c r="F222" s="49">
        <v>0</v>
      </c>
      <c r="G222" s="49">
        <v>18471500</v>
      </c>
      <c r="H222" s="4">
        <f t="shared" si="19"/>
        <v>18471500</v>
      </c>
      <c r="I222" s="11"/>
      <c r="J222" s="11">
        <f t="shared" si="20"/>
        <v>2.8531980579742135E-2</v>
      </c>
      <c r="K222" s="4">
        <v>68489250</v>
      </c>
      <c r="L222" s="50">
        <f t="shared" si="21"/>
        <v>-50017750</v>
      </c>
      <c r="M222" s="62">
        <f t="shared" si="22"/>
        <v>0.2696992593728213</v>
      </c>
    </row>
    <row r="223" spans="1:13" ht="48" customHeight="1">
      <c r="A223" s="1"/>
      <c r="B223" s="1"/>
      <c r="C223" s="46" t="s">
        <v>251</v>
      </c>
      <c r="D223" s="47" t="s">
        <v>292</v>
      </c>
      <c r="E223" s="3"/>
      <c r="F223" s="49">
        <v>0</v>
      </c>
      <c r="G223" s="49">
        <v>20068</v>
      </c>
      <c r="H223" s="4">
        <f t="shared" si="19"/>
        <v>20068</v>
      </c>
      <c r="I223" s="11"/>
      <c r="J223" s="11">
        <f t="shared" si="20"/>
        <v>3.0998012412325213E-5</v>
      </c>
      <c r="K223" s="4">
        <v>8261</v>
      </c>
      <c r="L223" s="50">
        <f t="shared" si="21"/>
        <v>11807</v>
      </c>
      <c r="M223" s="62">
        <f t="shared" si="22"/>
        <v>2.4292458540128314</v>
      </c>
    </row>
    <row r="224" spans="1:13" ht="30.75" customHeight="1">
      <c r="A224" s="1"/>
      <c r="B224" s="1"/>
      <c r="C224" s="46"/>
      <c r="D224" s="47" t="s">
        <v>317</v>
      </c>
      <c r="E224" s="3"/>
      <c r="F224" s="49"/>
      <c r="G224" s="49"/>
      <c r="H224" s="4">
        <f t="shared" si="19"/>
        <v>0</v>
      </c>
      <c r="I224" s="11">
        <v>0</v>
      </c>
      <c r="J224" s="11">
        <f t="shared" si="20"/>
        <v>0</v>
      </c>
      <c r="K224" s="4"/>
      <c r="L224" s="50">
        <f t="shared" si="21"/>
        <v>0</v>
      </c>
      <c r="M224" s="62">
        <v>0</v>
      </c>
    </row>
    <row r="225" spans="1:13" ht="15" customHeight="1">
      <c r="A225" s="1"/>
      <c r="B225" s="1"/>
      <c r="C225" s="48">
        <f>C226+C229</f>
        <v>240000</v>
      </c>
      <c r="D225" s="23" t="s">
        <v>300</v>
      </c>
      <c r="E225" s="4">
        <f>E226+E229</f>
        <v>1990168</v>
      </c>
      <c r="F225" s="4">
        <f>F226+F229</f>
        <v>0</v>
      </c>
      <c r="G225" s="4"/>
      <c r="H225" s="4">
        <f t="shared" si="19"/>
        <v>0</v>
      </c>
      <c r="I225" s="11">
        <v>0</v>
      </c>
      <c r="J225" s="11">
        <f t="shared" si="20"/>
        <v>0</v>
      </c>
      <c r="K225" s="4">
        <v>17825</v>
      </c>
      <c r="L225" s="50">
        <f t="shared" si="21"/>
        <v>-17825</v>
      </c>
      <c r="M225" s="62">
        <f t="shared" si="22"/>
        <v>0</v>
      </c>
    </row>
    <row r="226" spans="1:13">
      <c r="A226" s="1"/>
      <c r="B226" s="1"/>
      <c r="C226" s="2" t="s">
        <v>256</v>
      </c>
      <c r="D226" s="23" t="s">
        <v>257</v>
      </c>
      <c r="E226" s="4">
        <v>1720168</v>
      </c>
      <c r="F226" s="4"/>
      <c r="G226" s="4"/>
      <c r="H226" s="4">
        <f t="shared" si="19"/>
        <v>0</v>
      </c>
      <c r="I226" s="11">
        <v>0</v>
      </c>
      <c r="J226" s="11">
        <f t="shared" si="20"/>
        <v>0</v>
      </c>
      <c r="K226" s="4">
        <v>17825</v>
      </c>
      <c r="L226" s="50">
        <f t="shared" si="21"/>
        <v>-17825</v>
      </c>
      <c r="M226" s="62">
        <f t="shared" si="22"/>
        <v>0</v>
      </c>
    </row>
    <row r="227" spans="1:13" ht="50.25" customHeight="1">
      <c r="A227" s="1"/>
      <c r="B227" s="1"/>
      <c r="C227" s="2">
        <v>240100</v>
      </c>
      <c r="D227" s="23" t="s">
        <v>244</v>
      </c>
      <c r="E227" s="4">
        <f>E228</f>
        <v>1720168</v>
      </c>
      <c r="F227" s="4">
        <v>0</v>
      </c>
      <c r="G227" s="4">
        <v>0</v>
      </c>
      <c r="H227" s="4">
        <f t="shared" si="19"/>
        <v>0</v>
      </c>
      <c r="I227" s="11">
        <v>0</v>
      </c>
      <c r="J227" s="11">
        <f t="shared" si="20"/>
        <v>0</v>
      </c>
      <c r="K227" s="4">
        <v>17825</v>
      </c>
      <c r="L227" s="50">
        <f t="shared" si="21"/>
        <v>-17825</v>
      </c>
      <c r="M227" s="62">
        <f t="shared" si="22"/>
        <v>0</v>
      </c>
    </row>
    <row r="228" spans="1:13" ht="33.75" customHeight="1">
      <c r="A228" s="1"/>
      <c r="B228" s="1"/>
      <c r="C228" s="2">
        <v>240120</v>
      </c>
      <c r="D228" s="23" t="s">
        <v>245</v>
      </c>
      <c r="E228" s="4">
        <v>1720168</v>
      </c>
      <c r="F228" s="49">
        <v>0</v>
      </c>
      <c r="G228" s="49">
        <v>0</v>
      </c>
      <c r="H228" s="4">
        <f t="shared" si="19"/>
        <v>0</v>
      </c>
      <c r="I228" s="11">
        <v>0</v>
      </c>
      <c r="J228" s="11">
        <f t="shared" si="20"/>
        <v>0</v>
      </c>
      <c r="K228" s="4">
        <v>17825</v>
      </c>
      <c r="L228" s="50">
        <f t="shared" si="21"/>
        <v>-17825</v>
      </c>
      <c r="M228" s="62">
        <f t="shared" si="22"/>
        <v>0</v>
      </c>
    </row>
    <row r="229" spans="1:13">
      <c r="A229" s="1"/>
      <c r="B229" s="1"/>
      <c r="C229" s="2"/>
      <c r="D229" s="23" t="s">
        <v>299</v>
      </c>
      <c r="E229" s="4">
        <v>270000</v>
      </c>
      <c r="F229" s="49">
        <v>0</v>
      </c>
      <c r="G229" s="49">
        <v>0</v>
      </c>
      <c r="H229" s="4">
        <f t="shared" si="19"/>
        <v>0</v>
      </c>
      <c r="I229" s="11"/>
      <c r="J229" s="11">
        <f t="shared" si="20"/>
        <v>0</v>
      </c>
      <c r="K229" s="4">
        <v>0</v>
      </c>
      <c r="L229" s="50">
        <f t="shared" si="21"/>
        <v>0</v>
      </c>
      <c r="M229" s="62">
        <v>0</v>
      </c>
    </row>
    <row r="230" spans="1:13">
      <c r="A230" s="1"/>
      <c r="B230" s="1"/>
      <c r="C230" s="2" t="s">
        <v>246</v>
      </c>
      <c r="D230" s="23" t="s">
        <v>247</v>
      </c>
      <c r="E230" s="4">
        <f>E7+E44+E62+E104</f>
        <v>2901240239</v>
      </c>
      <c r="F230" s="4">
        <f>F7+F44+F62+F104</f>
        <v>716574387</v>
      </c>
      <c r="G230" s="4">
        <f>G7+G44+G62+G104</f>
        <v>647396347</v>
      </c>
      <c r="H230" s="4">
        <f t="shared" si="19"/>
        <v>-69178040</v>
      </c>
      <c r="I230" s="11">
        <f t="shared" si="23"/>
        <v>0.90346007161989172</v>
      </c>
      <c r="J230" s="11">
        <f t="shared" si="20"/>
        <v>1</v>
      </c>
      <c r="K230" s="4">
        <f>K7+K44+K62+K104</f>
        <v>751708975</v>
      </c>
      <c r="L230" s="50">
        <f t="shared" si="21"/>
        <v>-104312628</v>
      </c>
      <c r="M230" s="62">
        <f t="shared" si="22"/>
        <v>0.86123269580491568</v>
      </c>
    </row>
    <row r="231" spans="1:13">
      <c r="C231" s="22"/>
    </row>
    <row r="232" spans="1:13">
      <c r="C232" s="22"/>
    </row>
    <row r="233" spans="1:13">
      <c r="C233" s="22"/>
      <c r="D233" s="22"/>
      <c r="F233" s="22"/>
      <c r="G233" s="22"/>
      <c r="K233" s="22"/>
    </row>
    <row r="234" spans="1:13">
      <c r="C234" s="22"/>
      <c r="D234" s="22"/>
      <c r="F234" s="22"/>
      <c r="G234" s="22"/>
      <c r="K234" s="22"/>
    </row>
    <row r="235" spans="1:13">
      <c r="C235" s="22"/>
      <c r="D235" s="22"/>
      <c r="F235" s="22"/>
      <c r="G235" s="22"/>
      <c r="K235" s="22"/>
    </row>
    <row r="236" spans="1:13">
      <c r="C236" s="22"/>
      <c r="D236" s="22"/>
      <c r="F236" s="22"/>
      <c r="G236" s="22"/>
      <c r="K236" s="22"/>
    </row>
    <row r="237" spans="1:13">
      <c r="C237" s="22"/>
      <c r="D237" s="22"/>
      <c r="F237" s="22"/>
      <c r="G237" s="22"/>
      <c r="K237" s="22"/>
    </row>
    <row r="238" spans="1:13">
      <c r="C238" s="22"/>
    </row>
  </sheetData>
  <mergeCells count="10">
    <mergeCell ref="A2:M3"/>
    <mergeCell ref="K5:K6"/>
    <mergeCell ref="L5:M5"/>
    <mergeCell ref="J5:J6"/>
    <mergeCell ref="F5:G5"/>
    <mergeCell ref="H5:I5"/>
    <mergeCell ref="A5:B5"/>
    <mergeCell ref="C5:C6"/>
    <mergeCell ref="D5:D6"/>
    <mergeCell ref="E5:E6"/>
  </mergeCells>
  <phoneticPr fontId="0" type="noConversion"/>
  <pageMargins left="0" right="0" top="0.39370078740157483" bottom="0.39370078740157483" header="0" footer="0"/>
  <pageSetup paperSize="9" scale="70" firstPageNumber="7" fitToHeight="0" orientation="landscape" useFirstPageNumber="1" verticalDpi="2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расходы</vt:lpstr>
      <vt:lpstr>доходы!Заголовки_для_печати</vt:lpstr>
      <vt:lpstr>расходы!Заголовки_для_печати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2015-05-21T13:46:45Z</cp:lastPrinted>
  <dcterms:created xsi:type="dcterms:W3CDTF">2006-09-16T00:00:00Z</dcterms:created>
  <dcterms:modified xsi:type="dcterms:W3CDTF">2015-05-21T13:47:37Z</dcterms:modified>
</cp:coreProperties>
</file>